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0"/>
  </bookViews>
  <sheets>
    <sheet name="จ่ายจากเงินรายรับ" sheetId="1" r:id="rId1"/>
    <sheet name="งบแสดงฐานะ " sheetId="2" r:id="rId2"/>
    <sheet name="งบเงินสะสม" sheetId="3" r:id="rId3"/>
    <sheet name="รับ-จ่าย" sheetId="4" r:id="rId4"/>
    <sheet name="งบทดลอง" sheetId="5" r:id="rId5"/>
    <sheet name="กระแสเงินสด" sheetId="6" r:id="rId6"/>
  </sheets>
  <externalReferences>
    <externalReference r:id="rId9"/>
  </externalReferences>
  <definedNames>
    <definedName name="_xlnm.Print_Area" localSheetId="0">'จ่ายจากเงินรายรับ'!$A$1:$N$32</definedName>
  </definedNames>
  <calcPr fullCalcOnLoad="1"/>
</workbook>
</file>

<file path=xl/sharedStrings.xml><?xml version="1.0" encoding="utf-8"?>
<sst xmlns="http://schemas.openxmlformats.org/spreadsheetml/2006/main" count="433" uniqueCount="229">
  <si>
    <t>เทศบาลตำบลเทพาลัย</t>
  </si>
  <si>
    <t xml:space="preserve">เดือน  </t>
  </si>
  <si>
    <t>มีนาคม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</si>
  <si>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</si>
  <si>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</si>
  <si>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</si>
  <si>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</si>
  <si>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</si>
  <si>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</si>
  <si>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</si>
  <si>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</si>
  <si>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</si>
  <si>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</si>
  <si>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</si>
  <si>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ทั้งปี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</si>
  <si>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</si>
  <si>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</si>
  <si>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</si>
  <si>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</si>
  <si>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</si>
  <si>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</si>
  <si>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</si>
  <si>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</si>
  <si>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</si>
  <si>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</si>
  <si>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</si>
  <si>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</si>
  <si>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</si>
  <si>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</si>
  <si>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</si>
  <si>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</si>
  <si>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</si>
  <si>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</si>
  <si>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</si>
  <si>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</si>
  <si>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</si>
  <si>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</si>
  <si>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</si>
  <si>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</si>
  <si>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</si>
  <si>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</si>
  <si>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</si>
  <si>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</si>
  <si>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</si>
  <si>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</si>
  <si>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</si>
  <si>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</si>
  <si>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</si>
  <si>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</si>
  <si>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</si>
  <si>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</si>
  <si>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</si>
  <si>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</si>
  <si>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</si>
  <si>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</si>
  <si>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</si>
  <si>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</si>
  <si>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</si>
  <si>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</si>
  <si>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</si>
  <si>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</si>
  <si>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</si>
  <si>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</si>
  <si>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</si>
  <si>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</si>
  <si>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รวม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</si>
  <si>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</si>
  <si>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</si>
  <si>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</si>
  <si>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</si>
  <si>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</si>
  <si>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</si>
  <si>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</si>
  <si>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</si>
  <si>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</si>
  <si>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</si>
  <si>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</si>
  <si>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</si>
  <si>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</si>
  <si>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</si>
  <si>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</si>
  <si>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</si>
  <si>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</si>
  <si>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</si>
  <si>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</si>
  <si>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</si>
  <si>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</si>
  <si>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</si>
  <si>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</si>
  <si>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</si>
  <si>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</si>
  <si>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</si>
  <si>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</si>
  <si>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</si>
  <si>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</si>
  <si>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</si>
  <si>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</si>
  <si>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</si>
  <si>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</si>
  <si>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</si>
  <si>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</si>
  <si>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</si>
  <si>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(266,791</t>
  </si>
  <si>
    <t>68)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</si>
  <si>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</si>
  <si>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</si>
  <si>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</si>
  <si>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</si>
  <si>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</si>
  <si>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</si>
  <si>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</si>
  <si>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</si>
  <si>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</si>
  <si>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</si>
  <si>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</si>
  <si>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</si>
  <si>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</si>
  <si>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215-6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</si>
  <si>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</si>
  <si>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</si>
  <si>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</si>
  <si>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</si>
  <si>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</si>
  <si>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</si>
  <si>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</si>
  <si>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</si>
  <si>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</si>
  <si>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</si>
  <si>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</si>
  <si>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</si>
  <si>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</si>
  <si>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</si>
  <si>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</si>
  <si>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</si>
  <si>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</si>
  <si>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</si>
  <si>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31  มีนาคม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</si>
  <si>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</si>
  <si>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</si>
  <si>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</si>
  <si>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</si>
  <si>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</si>
  <si>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</si>
  <si>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</si>
  <si>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</si>
  <si>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</si>
  <si>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</si>
  <si>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</si>
  <si>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</si>
  <si>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</si>
  <si>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งบแสดงผลการดำเนินงานจ่ายจากเงินรายรับ</t>
  </si>
  <si>
    <t>ตั้งแต่วันที่  1  ตุลาคม 2556   ถึงวันที่  31  มีนาคม  2557</t>
  </si>
  <si>
    <t>บริหารงาน</t>
  </si>
  <si>
    <t>การรักษา</t>
  </si>
  <si>
    <t>การศึกษา</t>
  </si>
  <si>
    <t>สังคม</t>
  </si>
  <si>
    <t>เคหะ</t>
  </si>
  <si>
    <t>สร้างความเข้ม</t>
  </si>
  <si>
    <t>การศาสนา</t>
  </si>
  <si>
    <t>ทั่วไป</t>
  </si>
  <si>
    <t>ความสงบ</t>
  </si>
  <si>
    <t>สาธารณสุข</t>
  </si>
  <si>
    <t>สงเคราะห์</t>
  </si>
  <si>
    <t>และชุมชน</t>
  </si>
  <si>
    <t>แข็งของชุมชน</t>
  </si>
  <si>
    <t>วัฒนธรรมและ</t>
  </si>
  <si>
    <t>การเกษตร</t>
  </si>
  <si>
    <t>ภายใน</t>
  </si>
  <si>
    <t>นันทนาการ</t>
  </si>
  <si>
    <t>เงินเดือน (ฝ่ายการเมือง)</t>
  </si>
  <si>
    <t>เงินเดือน (ฝ่ายประจำ) (หมายเหตุ  1)</t>
  </si>
  <si>
    <t xml:space="preserve">ค่าตอบแทน  (หมายเหตุ 2)   </t>
  </si>
  <si>
    <t>ค่าใช้สอย  (หมายเหตุ 3)</t>
  </si>
  <si>
    <t>ค่าวัสดุ  (หมายเหตุ  4)</t>
  </si>
  <si>
    <t>งบกลาง  (หมายเหตุ  5)</t>
  </si>
  <si>
    <t xml:space="preserve">ค่าครุภัณฑ์  </t>
  </si>
  <si>
    <t xml:space="preserve">ค่าที่ดินและสิ่งก่อสร้าง  </t>
  </si>
  <si>
    <t>ค่าธรรมเนียมค่าปรับและใบอนุญาต</t>
  </si>
  <si>
    <t>รัฐบาลจัดสรรให้</t>
  </si>
  <si>
    <t>อุดหนุนทั่วไป</t>
  </si>
  <si>
    <t>อุดหนุนทั่วไประบุวัตถุประสงค์</t>
  </si>
  <si>
    <t>อุดหนุนเฉพาะกิจ</t>
  </si>
  <si>
    <t>รวมรายรับ</t>
  </si>
  <si>
    <t>รายรับสูงกว่าหรือ(ต่ำกว่า)รายจ่าย</t>
  </si>
  <si>
    <t>งบแสดงฐานะการเงิน</t>
  </si>
  <si>
    <t>ณ  วัยที่  31   มีนาคม  2557</t>
  </si>
  <si>
    <t>ทรัพย์สิน</t>
  </si>
  <si>
    <t>ทุนทรัพย์สินตามงบทรัพย์สิน</t>
  </si>
  <si>
    <t>(หมายเหตุ  1)</t>
  </si>
  <si>
    <t xml:space="preserve">เงินสดและเงินฝากธนาคาร  </t>
  </si>
  <si>
    <t>(หมายเหตุ  2)</t>
  </si>
  <si>
    <t>เงินฝาก-เงินทุนส่งเสริมกิจการเทศบาล(ก.ส.ท.)</t>
  </si>
  <si>
    <t>เงินอุดหนุนเฉพาะกิจฝากคลังจังหวัด</t>
  </si>
  <si>
    <t>ลูกหนี้ - ภาษีโรงเรือนและที่ดิน</t>
  </si>
  <si>
    <t xml:space="preserve">        - ภาษีป้าย</t>
  </si>
  <si>
    <t>หนิ้สินและเงินสะสม</t>
  </si>
  <si>
    <t xml:space="preserve">ทุนทรัพย์สิน </t>
  </si>
  <si>
    <t xml:space="preserve">เงินรับฝากต่าง ๆ </t>
  </si>
  <si>
    <t>(หมายเหตุ  3)</t>
  </si>
  <si>
    <t xml:space="preserve">รายจ่ายค้างจ่าย  </t>
  </si>
  <si>
    <t>(หมายเหตุ  4)</t>
  </si>
  <si>
    <t>เงินอุดหนุนเฉพาะกิจค้างจ่าย</t>
  </si>
  <si>
    <t>(หมายเหตุ  5)</t>
  </si>
  <si>
    <t xml:space="preserve">เงินสะสม  </t>
  </si>
  <si>
    <t>(หมายเหตุ  6)</t>
  </si>
  <si>
    <t>รายรับจริงสูงกว่ารายจ่ายจริง</t>
  </si>
  <si>
    <t>หมายเหตุประกอบงบการเงินเป็นส่วนหนึ่งของงบการเงินนี้</t>
  </si>
  <si>
    <t>....................................................</t>
  </si>
  <si>
    <t>นายกเทศมนตรีตำบลเทพาลัย</t>
  </si>
  <si>
    <t>ปลัดเทศบาลตำบลเทพาลัย</t>
  </si>
  <si>
    <t>ผู้อำนวยการกองคลังเทศบาลตำบลเทพาลัย</t>
  </si>
  <si>
    <t>หมายเหตุ 6</t>
  </si>
  <si>
    <t>งบเงินสะสม</t>
  </si>
  <si>
    <t>ณ  วันที่  31  มีนาคม  2557</t>
  </si>
  <si>
    <t>เงินสะสม  1  ตุลาคม  2556</t>
  </si>
  <si>
    <r>
      <t>หัก</t>
    </r>
    <r>
      <rPr>
        <sz val="16"/>
        <rFont val="TH SarabunPSK"/>
        <family val="2"/>
      </rPr>
      <t xml:space="preserve">  เงินทุนสำรองเงินสะสม</t>
    </r>
  </si>
  <si>
    <t xml:space="preserve">บวก  </t>
  </si>
  <si>
    <t>รายรับจริงสูงกว่ารายจ่ายจริงหลังหักเงินทุนสำรองเงินสะสม</t>
  </si>
  <si>
    <t>รับระหว่างปี</t>
  </si>
  <si>
    <t>หัก</t>
  </si>
  <si>
    <t>จ่ายขาดเงินสะสม</t>
  </si>
  <si>
    <t>เงินสะสม  31  มีนาคม  2557</t>
  </si>
  <si>
    <t>เงินสะสม  31  มีนาคม 2557  ประกอบด้วย</t>
  </si>
  <si>
    <t>เงินฝาก ก.ส.ท.</t>
  </si>
  <si>
    <t>ลูกหนี้ภาษี</t>
  </si>
  <si>
    <t>เงินสะสมที่สามารถนำไปใช้ได้</t>
  </si>
  <si>
    <t>หมายเหตุ</t>
  </si>
  <si>
    <t>ในปีงบประมาณ  2557  ได้รับอนุมัติให้จ่ายเงินสะสม     จำนวน</t>
  </si>
  <si>
    <t>รายละเอียดปรากฎตามหมายเหตุ  6.1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</si>
</sst>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b/>
      <u val="single"/>
      <sz val="16"/>
      <name val="TH SarabunPSK"/>
      <family val="2"/>
    </font>
    <font>
      <b/>
      <u val="double"/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49" fontId="21" fillId="0" borderId="0" xfId="54" applyNumberFormat="1" applyFont="1">
      <alignment/>
      <protection/>
    </xf>
    <xf numFmtId="0" fontId="22" fillId="0" borderId="0" xfId="54" applyFont="1">
      <alignment/>
      <protection/>
    </xf>
    <xf numFmtId="43" fontId="22" fillId="0" borderId="0" xfId="38" applyFont="1" applyAlignment="1">
      <alignment/>
    </xf>
    <xf numFmtId="0" fontId="19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0" fontId="22" fillId="0" borderId="10" xfId="54" applyFont="1" applyBorder="1" applyAlignment="1">
      <alignment horizontal="center"/>
      <protection/>
    </xf>
    <xf numFmtId="0" fontId="22" fillId="0" borderId="11" xfId="54" applyFont="1" applyBorder="1" applyAlignment="1">
      <alignment horizontal="center"/>
      <protection/>
    </xf>
    <xf numFmtId="0" fontId="22" fillId="0" borderId="12" xfId="54" applyFont="1" applyBorder="1" applyAlignment="1">
      <alignment horizontal="center"/>
      <protection/>
    </xf>
    <xf numFmtId="0" fontId="22" fillId="0" borderId="13" xfId="54" applyFont="1" applyBorder="1">
      <alignment/>
      <protection/>
    </xf>
    <xf numFmtId="0" fontId="22" fillId="0" borderId="14" xfId="54" applyFont="1" applyBorder="1" applyAlignment="1">
      <alignment horizontal="center"/>
      <protection/>
    </xf>
    <xf numFmtId="0" fontId="22" fillId="0" borderId="15" xfId="54" applyFont="1" applyBorder="1" applyAlignment="1">
      <alignment horizontal="center"/>
      <protection/>
    </xf>
    <xf numFmtId="0" fontId="22" fillId="0" borderId="16" xfId="54" applyFont="1" applyBorder="1" applyAlignment="1">
      <alignment horizontal="center"/>
      <protection/>
    </xf>
    <xf numFmtId="0" fontId="22" fillId="0" borderId="17" xfId="54" applyFont="1" applyBorder="1" applyAlignment="1">
      <alignment horizontal="center"/>
      <protection/>
    </xf>
    <xf numFmtId="0" fontId="22" fillId="0" borderId="16" xfId="54" applyFont="1" applyBorder="1" applyAlignment="1">
      <alignment horizontal="center"/>
      <protection/>
    </xf>
    <xf numFmtId="0" fontId="22" fillId="0" borderId="18" xfId="54" applyFont="1" applyBorder="1" applyAlignment="1">
      <alignment horizontal="center"/>
      <protection/>
    </xf>
    <xf numFmtId="0" fontId="22" fillId="0" borderId="19" xfId="54" applyFont="1" applyBorder="1" applyAlignment="1">
      <alignment horizontal="center"/>
      <protection/>
    </xf>
    <xf numFmtId="0" fontId="22" fillId="0" borderId="20" xfId="54" applyFont="1" applyBorder="1">
      <alignment/>
      <protection/>
    </xf>
    <xf numFmtId="0" fontId="22" fillId="0" borderId="19" xfId="54" applyFont="1" applyBorder="1" applyAlignment="1">
      <alignment horizontal="center"/>
      <protection/>
    </xf>
    <xf numFmtId="0" fontId="22" fillId="0" borderId="20" xfId="54" applyFont="1" applyBorder="1" applyAlignment="1">
      <alignment horizontal="center"/>
      <protection/>
    </xf>
    <xf numFmtId="187" fontId="22" fillId="0" borderId="16" xfId="54" applyNumberFormat="1" applyFont="1" applyBorder="1">
      <alignment/>
      <protection/>
    </xf>
    <xf numFmtId="0" fontId="22" fillId="0" borderId="16" xfId="54" applyFont="1" applyBorder="1">
      <alignment/>
      <protection/>
    </xf>
    <xf numFmtId="188" fontId="22" fillId="0" borderId="13" xfId="54" applyNumberFormat="1" applyFont="1" applyBorder="1">
      <alignment/>
      <protection/>
    </xf>
    <xf numFmtId="188" fontId="22" fillId="0" borderId="13" xfId="54" applyNumberFormat="1" applyFont="1" applyBorder="1" applyAlignment="1">
      <alignment horizontal="center"/>
      <protection/>
    </xf>
    <xf numFmtId="188" fontId="22" fillId="0" borderId="13" xfId="54" applyNumberFormat="1" applyFont="1" applyBorder="1" applyAlignment="1">
      <alignment vertical="center"/>
      <protection/>
    </xf>
    <xf numFmtId="189" fontId="22" fillId="0" borderId="13" xfId="54" applyNumberFormat="1" applyFont="1" applyBorder="1" applyAlignment="1">
      <alignment horizontal="center" vertical="center"/>
      <protection/>
    </xf>
    <xf numFmtId="43" fontId="22" fillId="0" borderId="0" xfId="38" applyFont="1" applyAlignment="1">
      <alignment horizontal="center"/>
    </xf>
    <xf numFmtId="188" fontId="22" fillId="0" borderId="21" xfId="54" applyNumberFormat="1" applyFont="1" applyBorder="1">
      <alignment/>
      <protection/>
    </xf>
    <xf numFmtId="188" fontId="22" fillId="0" borderId="21" xfId="54" applyNumberFormat="1" applyFont="1" applyBorder="1" applyAlignment="1">
      <alignment horizontal="center"/>
      <protection/>
    </xf>
    <xf numFmtId="0" fontId="22" fillId="0" borderId="21" xfId="54" applyFont="1" applyBorder="1">
      <alignment/>
      <protection/>
    </xf>
    <xf numFmtId="49" fontId="22" fillId="0" borderId="21" xfId="54" applyNumberFormat="1" applyFont="1" applyBorder="1">
      <alignment/>
      <protection/>
    </xf>
    <xf numFmtId="43" fontId="22" fillId="0" borderId="22" xfId="38" applyFont="1" applyBorder="1" applyAlignment="1">
      <alignment/>
    </xf>
    <xf numFmtId="3" fontId="22" fillId="0" borderId="16" xfId="54" applyNumberFormat="1" applyFont="1" applyBorder="1">
      <alignment/>
      <protection/>
    </xf>
    <xf numFmtId="188" fontId="22" fillId="0" borderId="16" xfId="54" applyNumberFormat="1" applyFont="1" applyBorder="1">
      <alignment/>
      <protection/>
    </xf>
    <xf numFmtId="189" fontId="22" fillId="0" borderId="16" xfId="54" applyNumberFormat="1" applyFont="1" applyBorder="1" applyAlignment="1">
      <alignment horizontal="center"/>
      <protection/>
    </xf>
    <xf numFmtId="49" fontId="22" fillId="0" borderId="16" xfId="54" applyNumberFormat="1" applyFont="1" applyBorder="1" applyAlignment="1">
      <alignment horizontal="center"/>
      <protection/>
    </xf>
    <xf numFmtId="0" fontId="22" fillId="0" borderId="16" xfId="54" applyFont="1" applyBorder="1" applyAlignment="1">
      <alignment horizontal="right"/>
      <protection/>
    </xf>
    <xf numFmtId="188" fontId="22" fillId="0" borderId="16" xfId="54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3" xfId="54" applyNumberFormat="1" applyFont="1" applyBorder="1">
      <alignment/>
      <protection/>
    </xf>
    <xf numFmtId="0" fontId="22" fillId="0" borderId="23" xfId="54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3" xfId="54" applyNumberFormat="1" applyFont="1" applyBorder="1" applyAlignment="1">
      <alignment horizontal="center"/>
      <protection/>
    </xf>
    <xf numFmtId="49" fontId="22" fillId="0" borderId="16" xfId="54" applyNumberFormat="1" applyFont="1" applyBorder="1" applyAlignment="1" quotePrefix="1">
      <alignment horizontal="center"/>
      <protection/>
    </xf>
    <xf numFmtId="188" fontId="22" fillId="0" borderId="23" xfId="54" applyNumberFormat="1" applyFont="1" applyBorder="1" applyAlignment="1">
      <alignment horizontal="right"/>
      <protection/>
    </xf>
    <xf numFmtId="43" fontId="22" fillId="0" borderId="25" xfId="38" applyFont="1" applyBorder="1" applyAlignment="1">
      <alignment/>
    </xf>
    <xf numFmtId="43" fontId="22" fillId="0" borderId="0" xfId="38" applyFont="1" applyBorder="1" applyAlignment="1">
      <alignment/>
    </xf>
    <xf numFmtId="191" fontId="22" fillId="0" borderId="0" xfId="54" applyNumberFormat="1" applyFont="1">
      <alignment/>
      <protection/>
    </xf>
    <xf numFmtId="0" fontId="24" fillId="0" borderId="16" xfId="54" applyFont="1" applyBorder="1">
      <alignment/>
      <protection/>
    </xf>
    <xf numFmtId="188" fontId="22" fillId="0" borderId="16" xfId="54" applyNumberFormat="1" applyFont="1" applyBorder="1" applyAlignment="1">
      <alignment horizontal="center"/>
      <protection/>
    </xf>
    <xf numFmtId="3" fontId="22" fillId="0" borderId="16" xfId="54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54" applyNumberFormat="1" applyFont="1" applyBorder="1">
      <alignment/>
      <protection/>
    </xf>
    <xf numFmtId="0" fontId="22" fillId="0" borderId="23" xfId="54" applyFont="1" applyBorder="1">
      <alignment/>
      <protection/>
    </xf>
    <xf numFmtId="188" fontId="22" fillId="0" borderId="23" xfId="38" applyNumberFormat="1" applyFont="1" applyBorder="1" applyAlignment="1">
      <alignment/>
    </xf>
    <xf numFmtId="43" fontId="22" fillId="0" borderId="24" xfId="38" applyFont="1" applyBorder="1" applyAlignment="1">
      <alignment/>
    </xf>
    <xf numFmtId="3" fontId="22" fillId="0" borderId="26" xfId="54" applyNumberFormat="1" applyFont="1" applyBorder="1">
      <alignment/>
      <protection/>
    </xf>
    <xf numFmtId="0" fontId="22" fillId="0" borderId="26" xfId="54" applyFont="1" applyBorder="1" applyAlignment="1">
      <alignment horizontal="center"/>
      <protection/>
    </xf>
    <xf numFmtId="188" fontId="22" fillId="0" borderId="26" xfId="38" applyNumberFormat="1" applyFont="1" applyBorder="1" applyAlignment="1">
      <alignment/>
    </xf>
    <xf numFmtId="189" fontId="22" fillId="0" borderId="26" xfId="54" applyNumberFormat="1" applyFont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188" fontId="22" fillId="0" borderId="26" xfId="54" applyNumberFormat="1" applyFont="1" applyBorder="1">
      <alignment/>
      <protection/>
    </xf>
    <xf numFmtId="188" fontId="22" fillId="0" borderId="20" xfId="54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54" applyFont="1" applyBorder="1" applyAlignment="1">
      <alignment vertical="center"/>
      <protection/>
    </xf>
    <xf numFmtId="188" fontId="22" fillId="0" borderId="16" xfId="54" applyNumberFormat="1" applyFont="1" applyBorder="1" applyAlignment="1">
      <alignment vertical="center"/>
      <protection/>
    </xf>
    <xf numFmtId="188" fontId="22" fillId="0" borderId="16" xfId="54" applyNumberFormat="1" applyFont="1" applyBorder="1" applyAlignment="1">
      <alignment horizontal="center" vertical="center"/>
      <protection/>
    </xf>
    <xf numFmtId="0" fontId="25" fillId="0" borderId="16" xfId="54" applyFont="1" applyBorder="1" applyAlignment="1">
      <alignment vertical="center"/>
      <protection/>
    </xf>
    <xf numFmtId="189" fontId="22" fillId="0" borderId="16" xfId="54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3" xfId="38" applyNumberFormat="1" applyFont="1" applyBorder="1" applyAlignment="1">
      <alignment horizontal="right"/>
    </xf>
    <xf numFmtId="188" fontId="22" fillId="0" borderId="23" xfId="38" applyNumberFormat="1" applyFont="1" applyBorder="1" applyAlignment="1">
      <alignment horizontal="right"/>
    </xf>
    <xf numFmtId="43" fontId="22" fillId="0" borderId="0" xfId="54" applyNumberFormat="1" applyFont="1">
      <alignment/>
      <protection/>
    </xf>
    <xf numFmtId="0" fontId="26" fillId="0" borderId="16" xfId="54" applyFont="1" applyBorder="1">
      <alignment/>
      <protection/>
    </xf>
    <xf numFmtId="0" fontId="22" fillId="0" borderId="27" xfId="54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3" xfId="38" applyNumberFormat="1" applyFont="1" applyBorder="1" applyAlignment="1">
      <alignment vertical="center"/>
    </xf>
    <xf numFmtId="0" fontId="22" fillId="0" borderId="23" xfId="54" applyFont="1" applyBorder="1" applyAlignment="1">
      <alignment horizontal="center" vertical="center"/>
      <protection/>
    </xf>
    <xf numFmtId="188" fontId="22" fillId="0" borderId="26" xfId="54" applyNumberFormat="1" applyFont="1" applyBorder="1" applyAlignment="1">
      <alignment vertical="center"/>
      <protection/>
    </xf>
    <xf numFmtId="189" fontId="22" fillId="0" borderId="23" xfId="54" applyNumberFormat="1" applyFont="1" applyBorder="1" applyAlignment="1">
      <alignment horizontal="center" vertical="center"/>
      <protection/>
    </xf>
    <xf numFmtId="0" fontId="22" fillId="0" borderId="27" xfId="54" applyFont="1" applyBorder="1" applyAlignment="1">
      <alignment horizontal="center"/>
      <protection/>
    </xf>
    <xf numFmtId="0" fontId="22" fillId="0" borderId="17" xfId="54" applyFont="1" applyBorder="1" applyAlignment="1">
      <alignment horizontal="center"/>
      <protection/>
    </xf>
    <xf numFmtId="0" fontId="22" fillId="0" borderId="0" xfId="54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8" xfId="38" applyNumberFormat="1" applyFont="1" applyBorder="1" applyAlignment="1">
      <alignment horizontal="right"/>
    </xf>
    <xf numFmtId="188" fontId="22" fillId="0" borderId="23" xfId="54" applyNumberFormat="1" applyFont="1" applyBorder="1" applyAlignment="1">
      <alignment horizontal="center"/>
      <protection/>
    </xf>
    <xf numFmtId="0" fontId="22" fillId="0" borderId="0" xfId="54" applyFont="1" applyAlignment="1">
      <alignment vertical="center"/>
      <protection/>
    </xf>
    <xf numFmtId="188" fontId="22" fillId="0" borderId="29" xfId="38" applyNumberFormat="1" applyFont="1" applyBorder="1" applyAlignment="1">
      <alignment vertical="center"/>
    </xf>
    <xf numFmtId="189" fontId="22" fillId="0" borderId="29" xfId="54" applyNumberFormat="1" applyFont="1" applyBorder="1" applyAlignment="1">
      <alignment horizontal="center" vertical="center"/>
      <protection/>
    </xf>
    <xf numFmtId="188" fontId="22" fillId="0" borderId="29" xfId="54" applyNumberFormat="1" applyFont="1" applyBorder="1" applyAlignment="1">
      <alignment vertical="center"/>
      <protection/>
    </xf>
    <xf numFmtId="188" fontId="22" fillId="0" borderId="0" xfId="54" applyNumberFormat="1" applyFont="1">
      <alignment/>
      <protection/>
    </xf>
    <xf numFmtId="0" fontId="21" fillId="0" borderId="0" xfId="54" applyFont="1" applyAlignment="1">
      <alignment horizontal="center"/>
      <protection/>
    </xf>
    <xf numFmtId="0" fontId="27" fillId="0" borderId="0" xfId="54" applyFont="1">
      <alignment/>
      <protection/>
    </xf>
    <xf numFmtId="192" fontId="21" fillId="0" borderId="0" xfId="54" applyNumberFormat="1" applyFont="1" applyAlignment="1">
      <alignment horizontal="center" vertical="top"/>
      <protection/>
    </xf>
    <xf numFmtId="0" fontId="21" fillId="0" borderId="23" xfId="54" applyFont="1" applyBorder="1" applyAlignment="1">
      <alignment horizontal="center" vertical="center"/>
      <protection/>
    </xf>
    <xf numFmtId="190" fontId="21" fillId="0" borderId="23" xfId="42" applyNumberFormat="1" applyFont="1" applyBorder="1" applyAlignment="1">
      <alignment horizontal="center" vertical="center"/>
    </xf>
    <xf numFmtId="0" fontId="27" fillId="0" borderId="30" xfId="54" applyFont="1" applyBorder="1">
      <alignment/>
      <protection/>
    </xf>
    <xf numFmtId="49" fontId="27" fillId="0" borderId="30" xfId="54" applyNumberFormat="1" applyFont="1" applyBorder="1" applyAlignment="1">
      <alignment horizontal="center"/>
      <protection/>
    </xf>
    <xf numFmtId="190" fontId="27" fillId="0" borderId="30" xfId="42" applyNumberFormat="1" applyFont="1" applyBorder="1" applyAlignment="1">
      <alignment horizontal="right"/>
    </xf>
    <xf numFmtId="190" fontId="27" fillId="0" borderId="30" xfId="42" applyNumberFormat="1" applyFont="1" applyBorder="1" applyAlignment="1">
      <alignment horizontal="center"/>
    </xf>
    <xf numFmtId="189" fontId="27" fillId="0" borderId="30" xfId="42" applyNumberFormat="1" applyFont="1" applyBorder="1" applyAlignment="1">
      <alignment horizontal="center"/>
    </xf>
    <xf numFmtId="0" fontId="27" fillId="0" borderId="30" xfId="54" applyFont="1" applyBorder="1" applyAlignment="1">
      <alignment/>
      <protection/>
    </xf>
    <xf numFmtId="0" fontId="27" fillId="0" borderId="30" xfId="54" applyFont="1" applyBorder="1" applyAlignment="1">
      <alignment horizontal="center"/>
      <protection/>
    </xf>
    <xf numFmtId="49" fontId="27" fillId="0" borderId="31" xfId="54" applyNumberFormat="1" applyFont="1" applyBorder="1" applyAlignment="1">
      <alignment horizontal="center"/>
      <protection/>
    </xf>
    <xf numFmtId="190" fontId="27" fillId="0" borderId="30" xfId="42" applyNumberFormat="1" applyFont="1" applyBorder="1" applyAlignment="1">
      <alignment/>
    </xf>
    <xf numFmtId="0" fontId="27" fillId="0" borderId="32" xfId="54" applyFont="1" applyBorder="1">
      <alignment/>
      <protection/>
    </xf>
    <xf numFmtId="49" fontId="27" fillId="0" borderId="33" xfId="54" applyNumberFormat="1" applyFont="1" applyBorder="1" applyAlignment="1">
      <alignment horizontal="center"/>
      <protection/>
    </xf>
    <xf numFmtId="190" fontId="27" fillId="0" borderId="32" xfId="42" applyNumberFormat="1" applyFont="1" applyBorder="1" applyAlignment="1">
      <alignment horizontal="right"/>
    </xf>
    <xf numFmtId="190" fontId="27" fillId="0" borderId="32" xfId="42" applyNumberFormat="1" applyFont="1" applyBorder="1" applyAlignment="1">
      <alignment horizontal="center"/>
    </xf>
    <xf numFmtId="189" fontId="27" fillId="0" borderId="32" xfId="42" applyNumberFormat="1" applyFont="1" applyBorder="1" applyAlignment="1">
      <alignment horizontal="center"/>
    </xf>
    <xf numFmtId="0" fontId="27" fillId="0" borderId="29" xfId="54" applyFont="1" applyBorder="1" applyAlignment="1">
      <alignment vertical="center"/>
      <protection/>
    </xf>
    <xf numFmtId="0" fontId="27" fillId="0" borderId="34" xfId="54" applyFont="1" applyBorder="1" applyAlignment="1">
      <alignment horizontal="center" vertical="center"/>
      <protection/>
    </xf>
    <xf numFmtId="190" fontId="21" fillId="0" borderId="29" xfId="42" applyNumberFormat="1" applyFont="1" applyBorder="1" applyAlignment="1">
      <alignment vertical="center"/>
    </xf>
    <xf numFmtId="189" fontId="21" fillId="0" borderId="29" xfId="42" applyNumberFormat="1" applyFont="1" applyBorder="1" applyAlignment="1">
      <alignment horizontal="center" vertical="center"/>
    </xf>
    <xf numFmtId="0" fontId="28" fillId="0" borderId="0" xfId="54" applyFont="1" applyAlignment="1">
      <alignment horizontal="center"/>
      <protection/>
    </xf>
    <xf numFmtId="0" fontId="18" fillId="0" borderId="0" xfId="54">
      <alignment/>
      <protection/>
    </xf>
    <xf numFmtId="0" fontId="21" fillId="0" borderId="0" xfId="54" applyFont="1" applyAlignment="1">
      <alignment horizontal="center"/>
      <protection/>
    </xf>
    <xf numFmtId="4" fontId="27" fillId="0" borderId="0" xfId="54" applyNumberFormat="1" applyFont="1" applyAlignment="1">
      <alignment horizontal="right"/>
      <protection/>
    </xf>
    <xf numFmtId="4" fontId="27" fillId="0" borderId="0" xfId="54" applyNumberFormat="1" applyFont="1">
      <alignment/>
      <protection/>
    </xf>
    <xf numFmtId="4" fontId="29" fillId="0" borderId="0" xfId="54" applyNumberFormat="1" applyFont="1" applyAlignment="1">
      <alignment horizontal="right"/>
      <protection/>
    </xf>
    <xf numFmtId="4" fontId="18" fillId="0" borderId="0" xfId="54" applyNumberForma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54" applyNumberFormat="1" applyFont="1" applyFill="1" applyAlignment="1">
      <alignment horizontal="right"/>
      <protection/>
    </xf>
    <xf numFmtId="0" fontId="27" fillId="0" borderId="0" xfId="54" applyFont="1" applyAlignment="1">
      <alignment vertical="center"/>
      <protection/>
    </xf>
    <xf numFmtId="4" fontId="27" fillId="0" borderId="25" xfId="54" applyNumberFormat="1" applyFont="1" applyBorder="1" applyAlignment="1">
      <alignment horizontal="right" vertical="center"/>
      <protection/>
    </xf>
    <xf numFmtId="4" fontId="27" fillId="0" borderId="0" xfId="54" applyNumberFormat="1" applyFont="1" applyBorder="1" applyAlignment="1">
      <alignment horizontal="right" vertical="center"/>
      <protection/>
    </xf>
    <xf numFmtId="4" fontId="27" fillId="0" borderId="25" xfId="54" applyNumberFormat="1" applyFont="1" applyFill="1" applyBorder="1" applyAlignment="1">
      <alignment horizontal="right" vertical="center"/>
      <protection/>
    </xf>
    <xf numFmtId="0" fontId="27" fillId="0" borderId="0" xfId="54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54" applyFont="1" applyBorder="1">
      <alignment/>
      <protection/>
    </xf>
    <xf numFmtId="4" fontId="27" fillId="0" borderId="25" xfId="54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1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0" fontId="21" fillId="0" borderId="35" xfId="56" applyFont="1" applyBorder="1" applyAlignment="1">
      <alignment horizontal="center"/>
      <protection/>
    </xf>
    <xf numFmtId="0" fontId="31" fillId="0" borderId="14" xfId="56" applyFont="1" applyBorder="1" applyAlignment="1">
      <alignment horizontal="center" vertical="center"/>
      <protection/>
    </xf>
    <xf numFmtId="0" fontId="31" fillId="0" borderId="15" xfId="56" applyFont="1" applyBorder="1" applyAlignment="1">
      <alignment horizontal="center" vertical="center"/>
      <protection/>
    </xf>
    <xf numFmtId="0" fontId="31" fillId="0" borderId="26" xfId="56" applyFont="1" applyBorder="1" applyAlignment="1">
      <alignment horizontal="center" vertical="center"/>
      <protection/>
    </xf>
    <xf numFmtId="0" fontId="31" fillId="0" borderId="26" xfId="56" applyFont="1" applyBorder="1" applyAlignment="1">
      <alignment horizontal="center"/>
      <protection/>
    </xf>
    <xf numFmtId="0" fontId="31" fillId="0" borderId="26" xfId="56" applyFont="1" applyBorder="1" applyAlignment="1">
      <alignment horizontal="center" vertical="center"/>
      <protection/>
    </xf>
    <xf numFmtId="0" fontId="31" fillId="0" borderId="26" xfId="56" applyFont="1" applyBorder="1" applyAlignment="1">
      <alignment horizontal="center" vertical="center" wrapText="1"/>
      <protection/>
    </xf>
    <xf numFmtId="0" fontId="31" fillId="0" borderId="27" xfId="56" applyFont="1" applyBorder="1" applyAlignment="1">
      <alignment horizontal="center" vertical="center"/>
      <protection/>
    </xf>
    <xf numFmtId="0" fontId="31" fillId="0" borderId="17" xfId="56" applyFont="1" applyBorder="1" applyAlignment="1">
      <alignment horizontal="center" vertical="center"/>
      <protection/>
    </xf>
    <xf numFmtId="0" fontId="31" fillId="0" borderId="16" xfId="56" applyFont="1" applyBorder="1" applyAlignment="1">
      <alignment horizontal="center" vertical="center"/>
      <protection/>
    </xf>
    <xf numFmtId="0" fontId="31" fillId="0" borderId="16" xfId="56" applyFont="1" applyBorder="1" applyAlignment="1">
      <alignment horizontal="center"/>
      <protection/>
    </xf>
    <xf numFmtId="0" fontId="31" fillId="0" borderId="16" xfId="56" applyFont="1" applyBorder="1" applyAlignment="1">
      <alignment horizontal="center" vertical="center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/>
      <protection/>
    </xf>
    <xf numFmtId="0" fontId="31" fillId="0" borderId="36" xfId="56" applyFont="1" applyBorder="1" applyAlignment="1">
      <alignment horizontal="center" vertical="center"/>
      <protection/>
    </xf>
    <xf numFmtId="0" fontId="31" fillId="0" borderId="21" xfId="56" applyFont="1" applyBorder="1" applyAlignment="1">
      <alignment horizontal="center" vertical="center"/>
      <protection/>
    </xf>
    <xf numFmtId="0" fontId="31" fillId="0" borderId="21" xfId="56" applyFont="1" applyBorder="1" applyAlignment="1">
      <alignment horizontal="center"/>
      <protection/>
    </xf>
    <xf numFmtId="0" fontId="31" fillId="0" borderId="21" xfId="56" applyFont="1" applyBorder="1" applyAlignment="1">
      <alignment horizontal="center" vertical="center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2" fillId="0" borderId="14" xfId="56" applyFont="1" applyBorder="1">
      <alignment/>
      <protection/>
    </xf>
    <xf numFmtId="0" fontId="24" fillId="0" borderId="15" xfId="56" applyFont="1" applyBorder="1">
      <alignment/>
      <protection/>
    </xf>
    <xf numFmtId="0" fontId="24" fillId="0" borderId="26" xfId="56" applyFont="1" applyBorder="1">
      <alignment/>
      <protection/>
    </xf>
    <xf numFmtId="43" fontId="24" fillId="0" borderId="26" xfId="47" applyFont="1" applyBorder="1" applyAlignment="1">
      <alignment/>
    </xf>
    <xf numFmtId="0" fontId="24" fillId="0" borderId="27" xfId="56" applyFont="1" applyBorder="1">
      <alignment/>
      <protection/>
    </xf>
    <xf numFmtId="0" fontId="24" fillId="0" borderId="31" xfId="56" applyFont="1" applyFill="1" applyBorder="1">
      <alignment/>
      <protection/>
    </xf>
    <xf numFmtId="43" fontId="24" fillId="0" borderId="37" xfId="47" applyFont="1" applyFill="1" applyBorder="1" applyAlignment="1">
      <alignment/>
    </xf>
    <xf numFmtId="43" fontId="24" fillId="0" borderId="37" xfId="47" applyFont="1" applyBorder="1" applyAlignment="1">
      <alignment/>
    </xf>
    <xf numFmtId="0" fontId="24" fillId="0" borderId="17" xfId="56" applyFont="1" applyFill="1" applyBorder="1">
      <alignment/>
      <protection/>
    </xf>
    <xf numFmtId="0" fontId="24" fillId="0" borderId="28" xfId="56" applyFont="1" applyBorder="1">
      <alignment/>
      <protection/>
    </xf>
    <xf numFmtId="0" fontId="24" fillId="0" borderId="36" xfId="56" applyFont="1" applyBorder="1" applyAlignment="1">
      <alignment horizontal="center"/>
      <protection/>
    </xf>
    <xf numFmtId="43" fontId="24" fillId="0" borderId="29" xfId="47" applyFont="1" applyBorder="1" applyAlignment="1">
      <alignment/>
    </xf>
    <xf numFmtId="43" fontId="24" fillId="0" borderId="29" xfId="56" applyNumberFormat="1" applyFont="1" applyBorder="1">
      <alignment/>
      <protection/>
    </xf>
    <xf numFmtId="0" fontId="32" fillId="0" borderId="27" xfId="56" applyFont="1" applyBorder="1">
      <alignment/>
      <protection/>
    </xf>
    <xf numFmtId="0" fontId="24" fillId="0" borderId="17" xfId="56" applyFont="1" applyBorder="1">
      <alignment/>
      <protection/>
    </xf>
    <xf numFmtId="0" fontId="24" fillId="0" borderId="16" xfId="56" applyFont="1" applyBorder="1">
      <alignment/>
      <protection/>
    </xf>
    <xf numFmtId="0" fontId="24" fillId="0" borderId="31" xfId="56" applyFont="1" applyBorder="1">
      <alignment/>
      <protection/>
    </xf>
    <xf numFmtId="43" fontId="24" fillId="0" borderId="30" xfId="47" applyFont="1" applyBorder="1" applyAlignment="1">
      <alignment/>
    </xf>
    <xf numFmtId="0" fontId="24" fillId="0" borderId="30" xfId="56" applyFont="1" applyBorder="1">
      <alignment/>
      <protection/>
    </xf>
    <xf numFmtId="43" fontId="24" fillId="0" borderId="30" xfId="47" applyFont="1" applyBorder="1" applyAlignment="1">
      <alignment horizontal="center"/>
    </xf>
    <xf numFmtId="43" fontId="24" fillId="0" borderId="16" xfId="47" applyFont="1" applyBorder="1" applyAlignment="1">
      <alignment/>
    </xf>
    <xf numFmtId="0" fontId="24" fillId="0" borderId="38" xfId="56" applyFont="1" applyBorder="1">
      <alignment/>
      <protection/>
    </xf>
    <xf numFmtId="0" fontId="24" fillId="0" borderId="39" xfId="56" applyFont="1" applyBorder="1" applyAlignment="1">
      <alignment horizontal="center"/>
      <protection/>
    </xf>
    <xf numFmtId="0" fontId="24" fillId="0" borderId="29" xfId="56" applyFont="1" applyBorder="1">
      <alignment/>
      <protection/>
    </xf>
    <xf numFmtId="0" fontId="24" fillId="0" borderId="40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41" xfId="56" applyFont="1" applyBorder="1">
      <alignment/>
      <protection/>
    </xf>
    <xf numFmtId="43" fontId="24" fillId="0" borderId="42" xfId="47" applyFont="1" applyBorder="1" applyAlignment="1">
      <alignment/>
    </xf>
    <xf numFmtId="43" fontId="24" fillId="0" borderId="11" xfId="47" applyFont="1" applyBorder="1" applyAlignment="1">
      <alignment/>
    </xf>
    <xf numFmtId="0" fontId="21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0" fontId="33" fillId="0" borderId="0" xfId="55" applyFont="1" applyAlignment="1">
      <alignment horizontal="center"/>
      <protection/>
    </xf>
    <xf numFmtId="43" fontId="27" fillId="0" borderId="0" xfId="43" applyFont="1" applyAlignment="1">
      <alignment/>
    </xf>
    <xf numFmtId="43" fontId="21" fillId="0" borderId="22" xfId="43" applyFont="1" applyBorder="1" applyAlignment="1">
      <alignment/>
    </xf>
    <xf numFmtId="43" fontId="27" fillId="0" borderId="0" xfId="47" applyFont="1" applyBorder="1" applyAlignment="1">
      <alignment/>
    </xf>
    <xf numFmtId="43" fontId="27" fillId="0" borderId="35" xfId="47" applyFont="1" applyBorder="1" applyAlignment="1">
      <alignment/>
    </xf>
    <xf numFmtId="43" fontId="27" fillId="0" borderId="0" xfId="43" applyFont="1" applyBorder="1" applyAlignment="1">
      <alignment/>
    </xf>
    <xf numFmtId="0" fontId="21" fillId="0" borderId="0" xfId="55" applyFont="1">
      <alignment/>
      <protection/>
    </xf>
    <xf numFmtId="43" fontId="21" fillId="0" borderId="25" xfId="43" applyFont="1" applyBorder="1" applyAlignment="1">
      <alignment/>
    </xf>
    <xf numFmtId="0" fontId="27" fillId="0" borderId="0" xfId="56" applyFont="1">
      <alignment/>
      <protection/>
    </xf>
    <xf numFmtId="2" fontId="27" fillId="0" borderId="0" xfId="55" applyNumberFormat="1" applyFont="1">
      <alignment/>
      <protection/>
    </xf>
    <xf numFmtId="0" fontId="27" fillId="0" borderId="0" xfId="55" applyFont="1" applyAlignment="1">
      <alignment/>
      <protection/>
    </xf>
    <xf numFmtId="0" fontId="21" fillId="0" borderId="0" xfId="57" applyFont="1" applyAlignment="1">
      <alignment horizontal="right"/>
      <protection/>
    </xf>
    <xf numFmtId="0" fontId="27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191" fontId="27" fillId="0" borderId="0" xfId="45" applyNumberFormat="1" applyFont="1" applyAlignment="1">
      <alignment/>
    </xf>
    <xf numFmtId="0" fontId="33" fillId="0" borderId="0" xfId="57" applyFont="1">
      <alignment/>
      <protection/>
    </xf>
    <xf numFmtId="191" fontId="27" fillId="0" borderId="35" xfId="45" applyNumberFormat="1" applyFont="1" applyBorder="1" applyAlignment="1">
      <alignment/>
    </xf>
    <xf numFmtId="191" fontId="27" fillId="0" borderId="0" xfId="45" applyNumberFormat="1" applyFont="1" applyBorder="1" applyAlignment="1">
      <alignment/>
    </xf>
    <xf numFmtId="191" fontId="27" fillId="0" borderId="25" xfId="45" applyNumberFormat="1" applyFont="1" applyBorder="1" applyAlignment="1">
      <alignment/>
    </xf>
    <xf numFmtId="0" fontId="21" fillId="0" borderId="0" xfId="57" applyFont="1">
      <alignment/>
      <protection/>
    </xf>
    <xf numFmtId="0" fontId="27" fillId="0" borderId="0" xfId="57" applyFont="1" applyAlignment="1">
      <alignment horizontal="left"/>
      <protection/>
    </xf>
    <xf numFmtId="191" fontId="21" fillId="0" borderId="25" xfId="57" applyNumberFormat="1" applyFont="1" applyBorder="1">
      <alignment/>
      <protection/>
    </xf>
    <xf numFmtId="0" fontId="34" fillId="0" borderId="0" xfId="57" applyFont="1">
      <alignment/>
      <protection/>
    </xf>
    <xf numFmtId="43" fontId="27" fillId="0" borderId="0" xfId="47" applyFont="1" applyAlignment="1">
      <alignment/>
    </xf>
    <xf numFmtId="191" fontId="27" fillId="0" borderId="0" xfId="57" applyNumberFormat="1" applyFont="1">
      <alignment/>
      <protection/>
    </xf>
    <xf numFmtId="0" fontId="27" fillId="0" borderId="0" xfId="57" applyFont="1" applyAlignment="1">
      <alignment horizontal="center"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2 3" xfId="40"/>
    <cellStyle name="เครื่องหมายจุลภาค 2 4" xfId="41"/>
    <cellStyle name="เครื่องหมายจุลภาค 3" xfId="42"/>
    <cellStyle name="เครื่องหมายจุลภาค 3 2" xfId="43"/>
    <cellStyle name="เครื่องหมายจุลภาค 3 2 2" xfId="44"/>
    <cellStyle name="เครื่องหมายจุลภาค 3 2 3" xfId="45"/>
    <cellStyle name="เครื่องหมายจุลภาค 3 2 4" xfId="46"/>
    <cellStyle name="เครื่องหมายจุลภาค 4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กติ 2" xfId="54"/>
    <cellStyle name="ปกติ 2 2" xfId="55"/>
    <cellStyle name="ปกติ 3" xfId="56"/>
    <cellStyle name="ปกติ 3 2" xfId="57"/>
    <cellStyle name="ปกติ 4" xfId="58"/>
    <cellStyle name="ปกติ 5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29;&#3657;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7;%2057\&#3619;&#3634;&#3618;&#3591;&#3634;&#3609;&#3607;&#3640;&#3585;&#3652;&#3605;&#3619;&#3617;&#3634;&#3624;%202%20%20&#3611;&#3637;%20%2057\&#3619;&#3634;&#3618;&#3591;&#3634;&#3609;&#3591;&#3610;&#3649;&#3626;&#3604;&#3591;&#3600;&#3634;&#3609;&#3632;&#3585;&#3634;&#3619;&#3648;&#3591;&#3636;&#360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"/>
      <sheetName val="การรักษาความสงบ"/>
      <sheetName val="การศึกษา"/>
      <sheetName val="สาธารณสุข"/>
      <sheetName val="สังคมสงเคราะห์"/>
      <sheetName val="แผนงานเคหะและชุมชน"/>
      <sheetName val="สร้างความเข้มแขํง"/>
      <sheetName val="การศาสนา"/>
      <sheetName val="งานเกษตร"/>
      <sheetName val="งบกลาง"/>
      <sheetName val="แผนงานรวม"/>
      <sheetName val="จ่ายจากเงินรายรับ"/>
      <sheetName val="จ่ายจากเงินรายรับ +เงินสะสม"/>
      <sheetName val="จ่ายจากเงินสะสม"/>
      <sheetName val="งบแสกงฐานะการเงิน"/>
      <sheetName val="งบแสดงฐานะ สตง (2)"/>
      <sheetName val="หมายเหตุ  6"/>
      <sheetName val="หมายเหตุ6.1"/>
      <sheetName val="เงินสะสม29 ธ.ค.49 (2)"/>
      <sheetName val="หมายเหตุ สตง. (2-3)"/>
      <sheetName val="รายละเอียดประกอบรับจ่าย"/>
      <sheetName val="งบทรัพย์สิน (2)"/>
      <sheetName val="หมายเหตุ4"/>
      <sheetName val="หมายเหตุ5)"/>
      <sheetName val="การคำนวนณเงินสะสม"/>
      <sheetName val="รายจ่ายค้างจ่าย (2)"/>
      <sheetName val="Sheet1"/>
      <sheetName val="Sheet2"/>
      <sheetName val="Sheet3"/>
    </sheetNames>
    <sheetDataSet>
      <sheetData sheetId="0">
        <row r="7">
          <cell r="C7">
            <v>2624640</v>
          </cell>
          <cell r="D7">
            <v>1312320</v>
          </cell>
        </row>
        <row r="8">
          <cell r="C8">
            <v>4564960</v>
          </cell>
          <cell r="D8">
            <v>2186893</v>
          </cell>
        </row>
        <row r="9">
          <cell r="C9">
            <v>397800</v>
          </cell>
          <cell r="D9">
            <v>112137</v>
          </cell>
        </row>
        <row r="10">
          <cell r="C10">
            <v>1205000</v>
          </cell>
          <cell r="D10">
            <v>500540.58</v>
          </cell>
        </row>
        <row r="11">
          <cell r="C11">
            <v>580000</v>
          </cell>
          <cell r="D11">
            <v>116578.11</v>
          </cell>
        </row>
        <row r="12">
          <cell r="C12">
            <v>475000</v>
          </cell>
          <cell r="D12">
            <v>168950.58</v>
          </cell>
        </row>
        <row r="13">
          <cell r="C13">
            <v>0</v>
          </cell>
          <cell r="D13">
            <v>0</v>
          </cell>
        </row>
        <row r="14">
          <cell r="C14">
            <v>20000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181500</v>
          </cell>
          <cell r="D16">
            <v>132600</v>
          </cell>
        </row>
        <row r="17">
          <cell r="C17">
            <v>0</v>
          </cell>
          <cell r="D17">
            <v>0</v>
          </cell>
        </row>
      </sheetData>
      <sheetData sheetId="1">
        <row r="7">
          <cell r="C7">
            <v>0</v>
          </cell>
          <cell r="D7">
            <v>0</v>
          </cell>
        </row>
        <row r="8">
          <cell r="C8">
            <v>709230</v>
          </cell>
          <cell r="D8">
            <v>222540</v>
          </cell>
        </row>
        <row r="9">
          <cell r="C9">
            <v>45000</v>
          </cell>
          <cell r="D9">
            <v>0</v>
          </cell>
        </row>
        <row r="10">
          <cell r="C10">
            <v>175000</v>
          </cell>
          <cell r="D10">
            <v>26937.18</v>
          </cell>
        </row>
        <row r="11">
          <cell r="C11">
            <v>230000</v>
          </cell>
          <cell r="D11">
            <v>56320.45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2">
        <row r="7">
          <cell r="C7">
            <v>0</v>
          </cell>
          <cell r="D7">
            <v>0</v>
          </cell>
        </row>
        <row r="8">
          <cell r="C8">
            <v>221860</v>
          </cell>
          <cell r="D8">
            <v>233370</v>
          </cell>
        </row>
        <row r="9">
          <cell r="C9">
            <v>60000</v>
          </cell>
          <cell r="D9">
            <v>0</v>
          </cell>
        </row>
        <row r="10">
          <cell r="C10">
            <v>449600</v>
          </cell>
          <cell r="D10">
            <v>201584</v>
          </cell>
        </row>
        <row r="11">
          <cell r="C11">
            <v>1014230</v>
          </cell>
          <cell r="D11">
            <v>134035</v>
          </cell>
        </row>
        <row r="12">
          <cell r="C12">
            <v>55000</v>
          </cell>
          <cell r="D12">
            <v>16394.73</v>
          </cell>
        </row>
        <row r="13">
          <cell r="C13">
            <v>840000</v>
          </cell>
          <cell r="D13">
            <v>420000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10000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3">
        <row r="7">
          <cell r="C7">
            <v>0</v>
          </cell>
          <cell r="D7">
            <v>0</v>
          </cell>
        </row>
        <row r="8">
          <cell r="C8">
            <v>577430</v>
          </cell>
          <cell r="D8">
            <v>349920</v>
          </cell>
        </row>
        <row r="9">
          <cell r="C9">
            <v>125000</v>
          </cell>
          <cell r="D9">
            <v>19337</v>
          </cell>
        </row>
        <row r="10">
          <cell r="C10">
            <v>450000</v>
          </cell>
          <cell r="D10">
            <v>284972.05</v>
          </cell>
        </row>
        <row r="11">
          <cell r="C11">
            <v>80000</v>
          </cell>
          <cell r="D11">
            <v>13710</v>
          </cell>
        </row>
        <row r="12">
          <cell r="C12">
            <v>25000</v>
          </cell>
          <cell r="D12">
            <v>2519.63</v>
          </cell>
        </row>
        <row r="13">
          <cell r="C13">
            <v>45000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160000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4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5000</v>
          </cell>
          <cell r="D10">
            <v>4000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5">
        <row r="7">
          <cell r="C7">
            <v>0</v>
          </cell>
          <cell r="D7">
            <v>0</v>
          </cell>
        </row>
        <row r="8">
          <cell r="C8">
            <v>2798990</v>
          </cell>
          <cell r="D8">
            <v>1324636</v>
          </cell>
        </row>
        <row r="9">
          <cell r="C9">
            <v>157000</v>
          </cell>
          <cell r="D9">
            <v>58500</v>
          </cell>
        </row>
        <row r="10">
          <cell r="C10">
            <v>600000</v>
          </cell>
          <cell r="D10">
            <v>170844.26</v>
          </cell>
        </row>
        <row r="11">
          <cell r="C11">
            <v>820000</v>
          </cell>
          <cell r="D11">
            <v>134826.11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97000</v>
          </cell>
          <cell r="D16">
            <v>5029</v>
          </cell>
        </row>
        <row r="17">
          <cell r="C17">
            <v>2300900</v>
          </cell>
          <cell r="D17">
            <v>338300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C10">
            <v>668000</v>
          </cell>
          <cell r="D10">
            <v>5620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7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634000</v>
          </cell>
          <cell r="D10">
            <v>346616</v>
          </cell>
        </row>
        <row r="11">
          <cell r="C11">
            <v>20000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130000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8">
        <row r="7">
          <cell r="C7">
            <v>0</v>
          </cell>
          <cell r="D7">
            <v>0</v>
          </cell>
        </row>
        <row r="8">
          <cell r="C8">
            <v>183470</v>
          </cell>
          <cell r="D8">
            <v>95400</v>
          </cell>
        </row>
        <row r="9">
          <cell r="C9">
            <v>38800</v>
          </cell>
          <cell r="D9">
            <v>9000</v>
          </cell>
        </row>
        <row r="10">
          <cell r="C10">
            <v>25000</v>
          </cell>
          <cell r="D10">
            <v>0</v>
          </cell>
        </row>
        <row r="11">
          <cell r="C11">
            <v>25000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9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2575590</v>
          </cell>
          <cell r="D14">
            <v>3190445</v>
          </cell>
        </row>
        <row r="15">
          <cell r="D15">
            <v>0</v>
          </cell>
        </row>
        <row r="16"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0" zoomScaleNormal="75" zoomScaleSheetLayoutView="80" zoomScalePageLayoutView="0" workbookViewId="0" topLeftCell="A1">
      <selection activeCell="H28" sqref="H28"/>
    </sheetView>
  </sheetViews>
  <sheetFormatPr defaultColWidth="9.140625" defaultRowHeight="15"/>
  <cols>
    <col min="1" max="1" width="2.140625" style="139" customWidth="1"/>
    <col min="2" max="2" width="20.28125" style="139" customWidth="1"/>
    <col min="3" max="3" width="10.8515625" style="139" customWidth="1"/>
    <col min="4" max="4" width="11.28125" style="139" customWidth="1"/>
    <col min="5" max="5" width="10.7109375" style="139" customWidth="1"/>
    <col min="6" max="6" width="9.57421875" style="139" customWidth="1"/>
    <col min="7" max="7" width="10.140625" style="139" customWidth="1"/>
    <col min="8" max="8" width="10.28125" style="139" customWidth="1"/>
    <col min="9" max="9" width="7.7109375" style="139" customWidth="1"/>
    <col min="10" max="10" width="10.421875" style="139" customWidth="1"/>
    <col min="11" max="11" width="8.8515625" style="139" customWidth="1"/>
    <col min="12" max="12" width="10.421875" style="139" customWidth="1"/>
    <col min="13" max="13" width="8.57421875" style="139" customWidth="1"/>
    <col min="14" max="14" width="10.57421875" style="139" customWidth="1"/>
    <col min="15" max="16384" width="9.00390625" style="139" customWidth="1"/>
  </cols>
  <sheetData>
    <row r="1" spans="1:14" ht="20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9.5" customHeight="1">
      <c r="A2" s="138" t="s">
        <v>150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21" customHeight="1">
      <c r="A3" s="140" t="s">
        <v>151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8" customHeight="1">
      <c r="A4" s="141" t="s">
        <v>9</v>
      </c>
      <c r="B4" s="142"/>
      <c r="C4" s="143" t="s">
        <v>7</v>
      </c>
      <c r="D4" s="143" t="s">
        <v>65</v>
      </c>
      <c r="E4" s="144" t="s">
        <v>152</v>
      </c>
      <c r="F4" s="144" t="s">
        <v>153</v>
      </c>
      <c r="G4" s="143" t="s">
        <v>154</v>
      </c>
      <c r="H4" s="145"/>
      <c r="I4" s="145" t="s">
        <v>155</v>
      </c>
      <c r="J4" s="146" t="s">
        <v>156</v>
      </c>
      <c r="K4" s="144" t="s">
        <v>157</v>
      </c>
      <c r="L4" s="144" t="s">
        <v>158</v>
      </c>
      <c r="M4" s="144"/>
      <c r="N4" s="143" t="s">
        <v>67</v>
      </c>
    </row>
    <row r="5" spans="1:14" ht="18" customHeight="1">
      <c r="A5" s="147"/>
      <c r="B5" s="148"/>
      <c r="C5" s="149"/>
      <c r="D5" s="149"/>
      <c r="E5" s="150" t="s">
        <v>159</v>
      </c>
      <c r="F5" s="150" t="s">
        <v>160</v>
      </c>
      <c r="G5" s="149"/>
      <c r="H5" s="151" t="s">
        <v>161</v>
      </c>
      <c r="I5" s="151" t="s">
        <v>162</v>
      </c>
      <c r="J5" s="152" t="s">
        <v>163</v>
      </c>
      <c r="K5" s="150" t="s">
        <v>164</v>
      </c>
      <c r="L5" s="150" t="s">
        <v>165</v>
      </c>
      <c r="M5" s="150" t="s">
        <v>166</v>
      </c>
      <c r="N5" s="149"/>
    </row>
    <row r="6" spans="1:14" ht="18" customHeight="1">
      <c r="A6" s="153"/>
      <c r="B6" s="154"/>
      <c r="C6" s="155"/>
      <c r="D6" s="155"/>
      <c r="E6" s="156"/>
      <c r="F6" s="156" t="s">
        <v>167</v>
      </c>
      <c r="G6" s="155"/>
      <c r="H6" s="157"/>
      <c r="I6" s="157"/>
      <c r="J6" s="158"/>
      <c r="K6" s="156"/>
      <c r="L6" s="156" t="s">
        <v>168</v>
      </c>
      <c r="M6" s="156"/>
      <c r="N6" s="155"/>
    </row>
    <row r="7" spans="1:14" ht="18" customHeight="1">
      <c r="A7" s="159" t="s">
        <v>66</v>
      </c>
      <c r="B7" s="160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18" customHeight="1">
      <c r="A8" s="163"/>
      <c r="B8" s="164" t="s">
        <v>169</v>
      </c>
      <c r="C8" s="165">
        <f>SUM('[1]งานบริหารทั่วไป'!C7+'[1]การรักษาความสงบ'!C7+'[1]การศึกษา'!C7+'[1]สาธารณสุข'!C7+'[1]สังคมสงเคราะห์'!C7+'[1]แผนงานเคหะและชุมชน'!C7+'[1]สร้างความเข้มแขํง'!C7+'[1]การศาสนา'!C7+'[1]งานเกษตร'!C7+'[1]งบกลาง'!C6)</f>
        <v>2624640</v>
      </c>
      <c r="D8" s="165">
        <f>SUM(E8:N8)</f>
        <v>1312320</v>
      </c>
      <c r="E8" s="166">
        <f>SUM('[1]งานบริหารทั่วไป'!D7)</f>
        <v>1312320</v>
      </c>
      <c r="F8" s="166">
        <f>SUM('[1]การรักษาความสงบ'!D7)</f>
        <v>0</v>
      </c>
      <c r="G8" s="166">
        <f>SUM('[1]การศึกษา'!D7)</f>
        <v>0</v>
      </c>
      <c r="H8" s="166">
        <f>SUM('[1]สาธารณสุข'!D7)</f>
        <v>0</v>
      </c>
      <c r="I8" s="166">
        <f>SUM('[1]สังคมสงเคราะห์'!D7)</f>
        <v>0</v>
      </c>
      <c r="J8" s="166">
        <f>SUM('[1]แผนงานเคหะและชุมชน'!D7)</f>
        <v>0</v>
      </c>
      <c r="K8" s="166">
        <f>SUM('[1]สร้างความเข้มแขํง'!D7)</f>
        <v>0</v>
      </c>
      <c r="L8" s="166">
        <f>SUM('[1]การศาสนา'!D7)</f>
        <v>0</v>
      </c>
      <c r="M8" s="166">
        <f>SUM('[1]งานเกษตร'!D7)</f>
        <v>0</v>
      </c>
      <c r="N8" s="166">
        <f>SUM('[1]งบกลาง'!D6)</f>
        <v>0</v>
      </c>
    </row>
    <row r="9" spans="1:14" ht="18" customHeight="1">
      <c r="A9" s="163"/>
      <c r="B9" s="164" t="s">
        <v>170</v>
      </c>
      <c r="C9" s="165">
        <f>SUM('[1]งานบริหารทั่วไป'!C8+'[1]การรักษาความสงบ'!C8+'[1]การศึกษา'!C8+'[1]สาธารณสุข'!C8+'[1]สังคมสงเคราะห์'!C8+'[1]แผนงานเคหะและชุมชน'!C8+'[1]สร้างความเข้มแขํง'!C8+'[1]การศาสนา'!C8+'[1]งานเกษตร'!C8+'[1]งบกลาง'!C7)</f>
        <v>9055940</v>
      </c>
      <c r="D9" s="165">
        <f aca="true" t="shared" si="0" ref="D9:D18">SUM(E9:N9)</f>
        <v>4412759</v>
      </c>
      <c r="E9" s="166">
        <f>SUM('[1]งานบริหารทั่วไป'!D8)</f>
        <v>2186893</v>
      </c>
      <c r="F9" s="166">
        <f>SUM('[1]การรักษาความสงบ'!D8)</f>
        <v>222540</v>
      </c>
      <c r="G9" s="166">
        <f>SUM('[1]การศึกษา'!D8)</f>
        <v>233370</v>
      </c>
      <c r="H9" s="166">
        <f>SUM('[1]สาธารณสุข'!D8)</f>
        <v>349920</v>
      </c>
      <c r="I9" s="166">
        <f>SUM('[1]สังคมสงเคราะห์'!D8)</f>
        <v>0</v>
      </c>
      <c r="J9" s="166">
        <f>SUM('[1]แผนงานเคหะและชุมชน'!D8)</f>
        <v>1324636</v>
      </c>
      <c r="K9" s="166">
        <f>SUM('[1]สร้างความเข้มแขํง'!D8)</f>
        <v>0</v>
      </c>
      <c r="L9" s="166">
        <f>SUM('[1]การศาสนา'!D8)</f>
        <v>0</v>
      </c>
      <c r="M9" s="166">
        <f>SUM('[1]งานเกษตร'!D8)</f>
        <v>95400</v>
      </c>
      <c r="N9" s="166">
        <f>SUM('[1]งบกลาง'!D7)</f>
        <v>0</v>
      </c>
    </row>
    <row r="10" spans="1:14" ht="18" customHeight="1">
      <c r="A10" s="163"/>
      <c r="B10" s="164" t="s">
        <v>171</v>
      </c>
      <c r="C10" s="165">
        <f>SUM('[1]งานบริหารทั่วไป'!C9+'[1]การรักษาความสงบ'!C9+'[1]การศึกษา'!C9+'[1]สาธารณสุข'!C9+'[1]สังคมสงเคราะห์'!C9+'[1]แผนงานเคหะและชุมชน'!C9+'[1]สร้างความเข้มแขํง'!C9+'[1]การศาสนา'!C9+'[1]งานเกษตร'!C9+'[1]งบกลาง'!C8)</f>
        <v>823600</v>
      </c>
      <c r="D10" s="165">
        <f t="shared" si="0"/>
        <v>198974</v>
      </c>
      <c r="E10" s="166">
        <f>SUM('[1]งานบริหารทั่วไป'!D9)</f>
        <v>112137</v>
      </c>
      <c r="F10" s="166">
        <f>SUM('[1]การรักษาความสงบ'!D9)</f>
        <v>0</v>
      </c>
      <c r="G10" s="166">
        <f>SUM('[1]การศึกษา'!D9)</f>
        <v>0</v>
      </c>
      <c r="H10" s="166">
        <f>SUM('[1]สาธารณสุข'!D9)</f>
        <v>19337</v>
      </c>
      <c r="I10" s="166">
        <f>SUM('[1]สังคมสงเคราะห์'!D9)</f>
        <v>0</v>
      </c>
      <c r="J10" s="166">
        <f>SUM('[1]แผนงานเคหะและชุมชน'!D9)</f>
        <v>58500</v>
      </c>
      <c r="K10" s="166">
        <f>SUM('[1]สร้างความเข้มแขํง'!D9)</f>
        <v>0</v>
      </c>
      <c r="L10" s="166">
        <f>SUM('[1]การศาสนา'!D9)</f>
        <v>0</v>
      </c>
      <c r="M10" s="166">
        <f>SUM('[1]งานเกษตร'!D9)</f>
        <v>9000</v>
      </c>
      <c r="N10" s="166">
        <f>SUM('[1]งบกลาง'!D8)</f>
        <v>0</v>
      </c>
    </row>
    <row r="11" spans="1:14" ht="18" customHeight="1">
      <c r="A11" s="163"/>
      <c r="B11" s="164" t="s">
        <v>172</v>
      </c>
      <c r="C11" s="165">
        <f>SUM('[1]งานบริหารทั่วไป'!C10+'[1]การรักษาความสงบ'!C10+'[1]การศึกษา'!C10+'[1]สาธารณสุข'!C10+'[1]สังคมสงเคราะห์'!C10+'[1]แผนงานเคหะและชุมชน'!C10+'[1]สร้างความเข้มแขํง'!C10+'[1]การศาสนา'!C10+'[1]งานเกษตร'!C10+'[1]งบกลาง'!C9)</f>
        <v>4211600</v>
      </c>
      <c r="D11" s="165">
        <f t="shared" si="0"/>
        <v>1541114.07</v>
      </c>
      <c r="E11" s="166">
        <f>SUM('[1]งานบริหารทั่วไป'!D10)</f>
        <v>500540.58</v>
      </c>
      <c r="F11" s="166">
        <f>SUM('[1]การรักษาความสงบ'!D10)</f>
        <v>26937.18</v>
      </c>
      <c r="G11" s="166">
        <f>SUM('[1]การศึกษา'!D10)</f>
        <v>201584</v>
      </c>
      <c r="H11" s="166">
        <f>SUM('[1]สาธารณสุข'!D10)</f>
        <v>284972.05</v>
      </c>
      <c r="I11" s="166">
        <f>SUM('[1]สังคมสงเคราะห์'!D10)</f>
        <v>4000</v>
      </c>
      <c r="J11" s="166">
        <f>SUM('[1]แผนงานเคหะและชุมชน'!D10)</f>
        <v>170844.26</v>
      </c>
      <c r="K11" s="166">
        <f>SUM('[1]สร้างความเข้มแขํง'!D10)</f>
        <v>5620</v>
      </c>
      <c r="L11" s="166">
        <f>SUM('[1]การศาสนา'!D10)</f>
        <v>346616</v>
      </c>
      <c r="M11" s="166">
        <f>SUM('[1]งานเกษตร'!D10)</f>
        <v>0</v>
      </c>
      <c r="N11" s="166">
        <f>SUM('[1]งบกลาง'!D9)</f>
        <v>0</v>
      </c>
    </row>
    <row r="12" spans="1:14" ht="18" customHeight="1">
      <c r="A12" s="163"/>
      <c r="B12" s="164" t="s">
        <v>173</v>
      </c>
      <c r="C12" s="165">
        <f>SUM('[1]งานบริหารทั่วไป'!C11+'[1]การรักษาความสงบ'!C11+'[1]การศึกษา'!C11+'[1]สาธารณสุข'!C11+'[1]สังคมสงเคราะห์'!C11+'[1]แผนงานเคหะและชุมชน'!C11+'[1]สร้างความเข้มแขํง'!C11+'[1]การศาสนา'!C11+'[1]งานเกษตร'!C11+'[1]งบกลาง'!C10)</f>
        <v>2769230</v>
      </c>
      <c r="D12" s="165">
        <f t="shared" si="0"/>
        <v>455469.67</v>
      </c>
      <c r="E12" s="166">
        <f>SUM('[1]งานบริหารทั่วไป'!D11)</f>
        <v>116578.11</v>
      </c>
      <c r="F12" s="166">
        <f>SUM('[1]การรักษาความสงบ'!D11)</f>
        <v>56320.45</v>
      </c>
      <c r="G12" s="166">
        <f>SUM('[1]การศึกษา'!D11)</f>
        <v>134035</v>
      </c>
      <c r="H12" s="166">
        <f>SUM('[1]สาธารณสุข'!D11)</f>
        <v>13710</v>
      </c>
      <c r="I12" s="166">
        <f>SUM('[1]สังคมสงเคราะห์'!D11)</f>
        <v>0</v>
      </c>
      <c r="J12" s="166">
        <f>SUM('[1]แผนงานเคหะและชุมชน'!D11)</f>
        <v>134826.11</v>
      </c>
      <c r="K12" s="166">
        <f>SUM('[1]สร้างความเข้มแขํง'!D11)</f>
        <v>0</v>
      </c>
      <c r="L12" s="166">
        <f>SUM('[1]การศาสนา'!D11)</f>
        <v>0</v>
      </c>
      <c r="M12" s="166">
        <f>SUM('[1]งานเกษตร'!D11)</f>
        <v>0</v>
      </c>
      <c r="N12" s="166">
        <f>SUM('[1]งบกลาง'!D10)</f>
        <v>0</v>
      </c>
    </row>
    <row r="13" spans="1:14" ht="18" customHeight="1">
      <c r="A13" s="163"/>
      <c r="B13" s="164" t="s">
        <v>79</v>
      </c>
      <c r="C13" s="165">
        <f>SUM('[1]งานบริหารทั่วไป'!C12+'[1]การรักษาความสงบ'!C12+'[1]การศึกษา'!C12+'[1]สาธารณสุข'!C12+'[1]สังคมสงเคราะห์'!C12+'[1]แผนงานเคหะและชุมชน'!C12+'[1]สร้างความเข้มแขํง'!C12+'[1]การศาสนา'!C12+'[1]งานเกษตร'!C12+'[1]งบกลาง'!C11)</f>
        <v>555000</v>
      </c>
      <c r="D13" s="165">
        <f t="shared" si="0"/>
        <v>187864.94</v>
      </c>
      <c r="E13" s="166">
        <f>SUM('[1]งานบริหารทั่วไป'!D12)</f>
        <v>168950.58</v>
      </c>
      <c r="F13" s="166">
        <f>SUM('[1]การรักษาความสงบ'!D12)</f>
        <v>0</v>
      </c>
      <c r="G13" s="166">
        <f>SUM('[1]การศึกษา'!D12)</f>
        <v>16394.73</v>
      </c>
      <c r="H13" s="166">
        <f>SUM('[1]สาธารณสุข'!D12)</f>
        <v>2519.63</v>
      </c>
      <c r="I13" s="166">
        <f>SUM('[1]สังคมสงเคราะห์'!D12)</f>
        <v>0</v>
      </c>
      <c r="J13" s="166">
        <f>SUM('[1]แผนงานเคหะและชุมชน'!D12)</f>
        <v>0</v>
      </c>
      <c r="K13" s="166">
        <f>SUM('[1]สร้างความเข้มแขํง'!D12)</f>
        <v>0</v>
      </c>
      <c r="L13" s="166">
        <f>SUM('[1]การศาสนา'!D12)</f>
        <v>0</v>
      </c>
      <c r="M13" s="166">
        <f>SUM('[1]งานเกษตร'!D12)</f>
        <v>0</v>
      </c>
      <c r="N13" s="166">
        <f>SUM('[1]งบกลาง'!D11)</f>
        <v>0</v>
      </c>
    </row>
    <row r="14" spans="1:14" ht="18" customHeight="1">
      <c r="A14" s="163"/>
      <c r="B14" s="164" t="s">
        <v>87</v>
      </c>
      <c r="C14" s="165">
        <f>SUM('[1]งานบริหารทั่วไป'!C13+'[1]การรักษาความสงบ'!C13+'[1]การศึกษา'!C13+'[1]สาธารณสุข'!C13+'[1]สังคมสงเคราะห์'!C13+'[1]แผนงานเคหะและชุมชน'!C13+'[1]สร้างความเข้มแขํง'!C13+'[1]การศาสนา'!C13+'[1]งานเกษตร'!C13+'[1]งบกลาง'!C12)</f>
        <v>1015000</v>
      </c>
      <c r="D14" s="165">
        <f t="shared" si="0"/>
        <v>420000</v>
      </c>
      <c r="E14" s="166">
        <f>SUM('[1]งานบริหารทั่วไป'!D13)</f>
        <v>0</v>
      </c>
      <c r="F14" s="166">
        <f>SUM('[1]การรักษาความสงบ'!D13)</f>
        <v>0</v>
      </c>
      <c r="G14" s="166">
        <f>SUM('[1]การศึกษา'!D13)</f>
        <v>420000</v>
      </c>
      <c r="H14" s="166">
        <f>SUM('[1]สาธารณสุข'!D13)</f>
        <v>0</v>
      </c>
      <c r="I14" s="166">
        <f>SUM('[1]สังคมสงเคราะห์'!D13)</f>
        <v>0</v>
      </c>
      <c r="J14" s="166">
        <f>SUM('[1]แผนงานเคหะและชุมชน'!D13)</f>
        <v>0</v>
      </c>
      <c r="K14" s="166">
        <f>SUM('[1]สร้างความเข้มแขํง'!D13)</f>
        <v>0</v>
      </c>
      <c r="L14" s="166">
        <f>SUM('[1]การศาสนา'!D13)</f>
        <v>0</v>
      </c>
      <c r="M14" s="166">
        <f>SUM('[1]งานเกษตร'!D13)</f>
        <v>0</v>
      </c>
      <c r="N14" s="166">
        <f>SUM('[1]งบกลาง'!D12)</f>
        <v>0</v>
      </c>
    </row>
    <row r="15" spans="1:14" ht="18" customHeight="1">
      <c r="A15" s="163"/>
      <c r="B15" s="164" t="s">
        <v>85</v>
      </c>
      <c r="C15" s="165">
        <f>SUM('[1]งานบริหารทั่วไป'!C14+'[1]การรักษาความสงบ'!C14+'[1]การศึกษา'!C14+'[1]สาธารณสุข'!C14+'[1]สังคมสงเคราะห์'!C14+'[1]แผนงานเคหะและชุมชน'!C14+'[1]สร้างความเข้มแขํง'!C14+'[1]การศาสนา'!C14+'[1]งานเกษตร'!C14+'[1]งบกลาง'!C13)</f>
        <v>20000</v>
      </c>
      <c r="D15" s="165">
        <f t="shared" si="0"/>
        <v>0</v>
      </c>
      <c r="E15" s="166">
        <f>SUM('[1]งานบริหารทั่วไป'!D14)</f>
        <v>0</v>
      </c>
      <c r="F15" s="166">
        <f>SUM('[1]การรักษาความสงบ'!D14)</f>
        <v>0</v>
      </c>
      <c r="G15" s="166">
        <f>SUM('[1]การศึกษา'!D14)</f>
        <v>0</v>
      </c>
      <c r="H15" s="166">
        <f>SUM('[1]สาธารณสุข'!D14)</f>
        <v>0</v>
      </c>
      <c r="I15" s="166">
        <f>SUM('[1]สังคมสงเคราะห์'!D14)</f>
        <v>0</v>
      </c>
      <c r="J15" s="166">
        <f>SUM('[1]แผนงานเคหะและชุมชน'!D14)</f>
        <v>0</v>
      </c>
      <c r="K15" s="166">
        <f>SUM('[1]สร้างความเข้มแขํง'!D14)</f>
        <v>0</v>
      </c>
      <c r="L15" s="166">
        <f>SUM('[1]การศาสนา'!D14)</f>
        <v>0</v>
      </c>
      <c r="M15" s="166">
        <f>SUM('[1]งานเกษตร'!D14)</f>
        <v>0</v>
      </c>
      <c r="N15" s="166">
        <f>SUM('[1]งบกลาง'!D13)</f>
        <v>0</v>
      </c>
    </row>
    <row r="16" spans="1:14" ht="18" customHeight="1">
      <c r="A16" s="163"/>
      <c r="B16" s="164" t="s">
        <v>174</v>
      </c>
      <c r="C16" s="165">
        <f>SUM('[1]งานบริหารทั่วไป'!C15+'[1]การรักษาความสงบ'!C15+'[1]การศึกษา'!C15+'[1]สาธารณสุข'!C15+'[1]สังคมสงเคราะห์'!C15+'[1]แผนงานเคหะและชุมชน'!C15+'[1]สร้างความเข้มแขํง'!C15+'[1]การศาสนา'!C15+'[1]งานเกษตร'!C15+'[1]งบกลาง'!C14)</f>
        <v>2575590</v>
      </c>
      <c r="D16" s="165">
        <f t="shared" si="0"/>
        <v>3190445</v>
      </c>
      <c r="E16" s="166">
        <f>SUM('[1]งานบริหารทั่วไป'!D15)</f>
        <v>0</v>
      </c>
      <c r="F16" s="166">
        <f>SUM('[1]การรักษาความสงบ'!D15)</f>
        <v>0</v>
      </c>
      <c r="G16" s="166">
        <f>SUM('[1]การศึกษา'!D15)</f>
        <v>0</v>
      </c>
      <c r="H16" s="166">
        <f>SUM('[1]สาธารณสุข'!D15)</f>
        <v>0</v>
      </c>
      <c r="I16" s="166">
        <f>SUM('[1]สังคมสงเคราะห์'!D15)</f>
        <v>0</v>
      </c>
      <c r="J16" s="166">
        <f>SUM('[1]แผนงานเคหะและชุมชน'!D15)</f>
        <v>0</v>
      </c>
      <c r="K16" s="166">
        <f>SUM('[1]สร้างความเข้มแขํง'!D15)</f>
        <v>0</v>
      </c>
      <c r="L16" s="166">
        <f>SUM('[1]การศาสนา'!D15)</f>
        <v>0</v>
      </c>
      <c r="M16" s="166">
        <f>SUM('[1]งานเกษตร'!D15)</f>
        <v>0</v>
      </c>
      <c r="N16" s="166">
        <f>SUM('[1]งบกลาง'!D14)</f>
        <v>3190445</v>
      </c>
    </row>
    <row r="17" spans="1:14" ht="18" customHeight="1">
      <c r="A17" s="163"/>
      <c r="B17" s="164" t="s">
        <v>175</v>
      </c>
      <c r="C17" s="165">
        <f>SUM('[1]งานบริหารทั่วไป'!C16+'[1]การรักษาความสงบ'!C16+'[1]การศึกษา'!C16+'[1]สาธารณสุข'!C16+'[1]สังคมสงเคราะห์'!C16+'[1]แผนงานเคหะและชุมชน'!C16+'[1]สร้างความเข้มแขํง'!C16+'[1]การศาสนา'!C16+'[1]งานเกษตร'!C16+'[1]งบกลาง'!C15)</f>
        <v>548500</v>
      </c>
      <c r="D17" s="165">
        <f t="shared" si="0"/>
        <v>137629</v>
      </c>
      <c r="E17" s="166">
        <f>SUM('[1]งานบริหารทั่วไป'!D16)</f>
        <v>132600</v>
      </c>
      <c r="F17" s="166">
        <f>SUM('[1]การรักษาความสงบ'!D16)</f>
        <v>0</v>
      </c>
      <c r="G17" s="166">
        <f>SUM('[1]การศึกษา'!D16)</f>
        <v>0</v>
      </c>
      <c r="H17" s="166">
        <f>SUM('[1]สาธารณสุข'!D16)</f>
        <v>0</v>
      </c>
      <c r="I17" s="166">
        <f>SUM('[1]สังคมสงเคราะห์'!D16)</f>
        <v>0</v>
      </c>
      <c r="J17" s="166">
        <f>SUM('[1]แผนงานเคหะและชุมชน'!D16)</f>
        <v>5029</v>
      </c>
      <c r="K17" s="166">
        <f>SUM('[1]สร้างความเข้มแขํง'!D16)</f>
        <v>0</v>
      </c>
      <c r="L17" s="166">
        <f>SUM('[1]การศาสนา'!D16)</f>
        <v>0</v>
      </c>
      <c r="M17" s="166">
        <f>SUM('[1]งานเกษตร'!D16)</f>
        <v>0</v>
      </c>
      <c r="N17" s="166">
        <f>SUM('[1]งบกลาง'!D15)</f>
        <v>0</v>
      </c>
    </row>
    <row r="18" spans="1:14" ht="18" customHeight="1">
      <c r="A18" s="163"/>
      <c r="B18" s="167" t="s">
        <v>176</v>
      </c>
      <c r="C18" s="165">
        <f>SUM('[1]งานบริหารทั่วไป'!C17+'[1]การรักษาความสงบ'!C17+'[1]การศึกษา'!C17+'[1]สาธารณสุข'!C17+'[1]สังคมสงเคราะห์'!C17+'[1]แผนงานเคหะและชุมชน'!C17+'[1]สร้างความเข้มแขํง'!C17+'[1]การศาสนา'!C17+'[1]งานเกษตร'!C17+'[1]งบกลาง'!C16)</f>
        <v>2300900</v>
      </c>
      <c r="D18" s="165">
        <f t="shared" si="0"/>
        <v>338300</v>
      </c>
      <c r="E18" s="166">
        <f>SUM('[1]งานบริหารทั่วไป'!D17)</f>
        <v>0</v>
      </c>
      <c r="F18" s="166">
        <f>SUM('[1]การรักษาความสงบ'!D17)</f>
        <v>0</v>
      </c>
      <c r="G18" s="166">
        <f>SUM('[1]การศึกษา'!D17)</f>
        <v>0</v>
      </c>
      <c r="H18" s="166">
        <f>SUM('[1]สาธารณสุข'!D17)</f>
        <v>0</v>
      </c>
      <c r="I18" s="166">
        <f>SUM('[1]สังคมสงเคราะห์'!D17)</f>
        <v>0</v>
      </c>
      <c r="J18" s="166">
        <f>SUM('[1]แผนงานเคหะและชุมชน'!D17)</f>
        <v>338300</v>
      </c>
      <c r="K18" s="166">
        <f>SUM('[1]สร้างความเข้มแขํง'!D17)</f>
        <v>0</v>
      </c>
      <c r="L18" s="166">
        <f>SUM('[1]การศาสนา'!D17)</f>
        <v>0</v>
      </c>
      <c r="M18" s="166">
        <f>SUM('[1]งานเกษตร'!D17)</f>
        <v>0</v>
      </c>
      <c r="N18" s="166">
        <f>SUM('[1]งบกลาง'!D16)</f>
        <v>0</v>
      </c>
    </row>
    <row r="19" spans="1:14" ht="18" customHeight="1" thickBot="1">
      <c r="A19" s="168"/>
      <c r="B19" s="169" t="s">
        <v>65</v>
      </c>
      <c r="C19" s="170">
        <f aca="true" t="shared" si="1" ref="C19:N19">SUM(C8:C18)</f>
        <v>26500000</v>
      </c>
      <c r="D19" s="171">
        <f t="shared" si="1"/>
        <v>12194875.68</v>
      </c>
      <c r="E19" s="170">
        <f t="shared" si="1"/>
        <v>4530019.2700000005</v>
      </c>
      <c r="F19" s="170">
        <f t="shared" si="1"/>
        <v>305797.63</v>
      </c>
      <c r="G19" s="170">
        <f t="shared" si="1"/>
        <v>1005383.73</v>
      </c>
      <c r="H19" s="170">
        <f t="shared" si="1"/>
        <v>670458.68</v>
      </c>
      <c r="I19" s="170">
        <f t="shared" si="1"/>
        <v>4000</v>
      </c>
      <c r="J19" s="170">
        <f t="shared" si="1"/>
        <v>2032135.37</v>
      </c>
      <c r="K19" s="170">
        <f t="shared" si="1"/>
        <v>5620</v>
      </c>
      <c r="L19" s="170">
        <f t="shared" si="1"/>
        <v>346616</v>
      </c>
      <c r="M19" s="170">
        <f t="shared" si="1"/>
        <v>104400</v>
      </c>
      <c r="N19" s="170">
        <f t="shared" si="1"/>
        <v>3190445</v>
      </c>
    </row>
    <row r="20" spans="1:14" ht="18" customHeight="1" thickTop="1">
      <c r="A20" s="172" t="s">
        <v>137</v>
      </c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4" ht="18" customHeight="1">
      <c r="A21" s="163"/>
      <c r="B21" s="175" t="s">
        <v>17</v>
      </c>
      <c r="C21" s="176">
        <v>222800</v>
      </c>
      <c r="D21" s="176">
        <v>203943.84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1:14" ht="18" customHeight="1">
      <c r="A22" s="163"/>
      <c r="B22" s="175" t="s">
        <v>177</v>
      </c>
      <c r="C22" s="176">
        <v>320500</v>
      </c>
      <c r="D22" s="176">
        <v>150263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</row>
    <row r="23" spans="1:14" ht="18" customHeight="1">
      <c r="A23" s="163"/>
      <c r="B23" s="175" t="s">
        <v>21</v>
      </c>
      <c r="C23" s="176">
        <v>375000</v>
      </c>
      <c r="D23" s="176">
        <v>292902.57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t="18" customHeight="1">
      <c r="A24" s="163"/>
      <c r="B24" s="175" t="s">
        <v>25</v>
      </c>
      <c r="C24" s="176">
        <v>40000</v>
      </c>
      <c r="D24" s="176">
        <v>66570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</row>
    <row r="25" spans="1:14" ht="18" customHeight="1">
      <c r="A25" s="163"/>
      <c r="B25" s="175" t="s">
        <v>27</v>
      </c>
      <c r="C25" s="178">
        <v>2000</v>
      </c>
      <c r="D25" s="178">
        <v>0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18" customHeight="1">
      <c r="A26" s="163"/>
      <c r="B26" s="175" t="s">
        <v>178</v>
      </c>
      <c r="C26" s="176">
        <v>12839700</v>
      </c>
      <c r="D26" s="176">
        <v>6266094.58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4" ht="18" customHeight="1">
      <c r="A27" s="163"/>
      <c r="B27" s="175" t="s">
        <v>179</v>
      </c>
      <c r="C27" s="176">
        <v>12000000</v>
      </c>
      <c r="D27" s="176">
        <v>9294219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</row>
    <row r="28" spans="1:14" ht="18" customHeight="1">
      <c r="A28" s="163"/>
      <c r="B28" s="173" t="s">
        <v>180</v>
      </c>
      <c r="C28" s="179"/>
      <c r="D28" s="179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4" ht="18" customHeight="1">
      <c r="A29" s="163"/>
      <c r="B29" s="173" t="s">
        <v>181</v>
      </c>
      <c r="C29" s="179"/>
      <c r="D29" s="179">
        <v>4191480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ht="18" customHeight="1" thickBot="1">
      <c r="A30" s="180"/>
      <c r="B30" s="181" t="s">
        <v>182</v>
      </c>
      <c r="C30" s="170">
        <f>SUM(C21:C29)</f>
        <v>25800000</v>
      </c>
      <c r="D30" s="170">
        <f>SUM(D21:D29)</f>
        <v>20465472.990000002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</row>
    <row r="31" spans="1:14" ht="18" customHeight="1" thickBot="1" thickTop="1">
      <c r="A31" s="183"/>
      <c r="B31" s="184" t="s">
        <v>183</v>
      </c>
      <c r="C31" s="185"/>
      <c r="D31" s="186">
        <f>SUM(D30-D19)</f>
        <v>8270597.310000002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  <row r="32" spans="1:14" ht="21.75" customHeight="1" thickTop="1">
      <c r="A32" s="184"/>
      <c r="B32" s="184"/>
      <c r="C32" s="184"/>
      <c r="D32" s="187"/>
      <c r="E32" s="184"/>
      <c r="F32" s="184"/>
      <c r="G32" s="184"/>
      <c r="H32" s="184"/>
      <c r="I32" s="184"/>
      <c r="J32" s="184"/>
      <c r="K32" s="184"/>
      <c r="L32" s="184"/>
      <c r="M32" s="184"/>
      <c r="N32" s="184"/>
    </row>
  </sheetData>
  <sheetProtection/>
  <mergeCells count="8">
    <mergeCell ref="A1:N1"/>
    <mergeCell ref="A2:N2"/>
    <mergeCell ref="A3:N3"/>
    <mergeCell ref="A4:B6"/>
    <mergeCell ref="C4:C6"/>
    <mergeCell ref="D4:D6"/>
    <mergeCell ref="G4:G6"/>
    <mergeCell ref="N4:N6"/>
  </mergeCells>
  <printOptions/>
  <pageMargins left="0" right="0" top="0.15748031496062992" bottom="0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K20" sqref="K20"/>
    </sheetView>
  </sheetViews>
  <sheetFormatPr defaultColWidth="9.140625" defaultRowHeight="15"/>
  <cols>
    <col min="1" max="4" width="9.00390625" style="189" customWidth="1"/>
    <col min="5" max="5" width="12.00390625" style="189" customWidth="1"/>
    <col min="6" max="6" width="2.421875" style="189" customWidth="1"/>
    <col min="7" max="7" width="10.421875" style="189" customWidth="1"/>
    <col min="8" max="8" width="1.7109375" style="189" customWidth="1"/>
    <col min="9" max="9" width="14.7109375" style="189" customWidth="1"/>
    <col min="10" max="16384" width="9.00390625" style="189" customWidth="1"/>
  </cols>
  <sheetData>
    <row r="2" spans="1:9" ht="21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3" spans="1:9" ht="21">
      <c r="A3" s="188" t="s">
        <v>184</v>
      </c>
      <c r="B3" s="188"/>
      <c r="C3" s="188"/>
      <c r="D3" s="188"/>
      <c r="E3" s="188"/>
      <c r="F3" s="188"/>
      <c r="G3" s="188"/>
      <c r="H3" s="188"/>
      <c r="I3" s="188"/>
    </row>
    <row r="4" spans="1:9" ht="21">
      <c r="A4" s="188" t="s">
        <v>185</v>
      </c>
      <c r="B4" s="188"/>
      <c r="C4" s="188"/>
      <c r="D4" s="188"/>
      <c r="E4" s="188"/>
      <c r="F4" s="188"/>
      <c r="G4" s="188"/>
      <c r="H4" s="188"/>
      <c r="I4" s="188"/>
    </row>
    <row r="6" spans="1:9" ht="21">
      <c r="A6" s="190" t="s">
        <v>186</v>
      </c>
      <c r="B6" s="188"/>
      <c r="C6" s="188"/>
      <c r="D6" s="188"/>
      <c r="E6" s="188"/>
      <c r="F6" s="188"/>
      <c r="G6" s="188"/>
      <c r="H6" s="188"/>
      <c r="I6" s="188"/>
    </row>
    <row r="7" spans="1:9" ht="21.75" thickBot="1">
      <c r="A7" s="189" t="s">
        <v>187</v>
      </c>
      <c r="E7" s="189" t="s">
        <v>188</v>
      </c>
      <c r="G7" s="191"/>
      <c r="H7" s="191"/>
      <c r="I7" s="192">
        <v>28909276.5</v>
      </c>
    </row>
    <row r="8" spans="1:9" ht="21.75" thickTop="1">
      <c r="A8" s="189" t="s">
        <v>189</v>
      </c>
      <c r="E8" s="189" t="s">
        <v>190</v>
      </c>
      <c r="G8" s="191"/>
      <c r="H8" s="191"/>
      <c r="I8" s="191">
        <v>33438141.07</v>
      </c>
    </row>
    <row r="9" spans="1:9" ht="21">
      <c r="A9" s="189" t="s">
        <v>191</v>
      </c>
      <c r="G9" s="191"/>
      <c r="H9" s="191"/>
      <c r="I9" s="191">
        <v>3306591.82</v>
      </c>
    </row>
    <row r="10" spans="1:9" ht="21">
      <c r="A10" s="189" t="s">
        <v>192</v>
      </c>
      <c r="G10" s="191"/>
      <c r="H10" s="191"/>
      <c r="I10" s="191"/>
    </row>
    <row r="11" spans="1:9" ht="21">
      <c r="A11" s="189" t="s">
        <v>193</v>
      </c>
      <c r="E11" s="193"/>
      <c r="G11" s="193">
        <v>12000</v>
      </c>
      <c r="H11" s="193"/>
      <c r="I11" s="191"/>
    </row>
    <row r="12" spans="1:9" ht="21">
      <c r="A12" s="189" t="s">
        <v>194</v>
      </c>
      <c r="E12" s="193"/>
      <c r="G12" s="194">
        <v>0</v>
      </c>
      <c r="H12" s="193"/>
      <c r="I12" s="195">
        <f>SUM(G11:G12)</f>
        <v>12000</v>
      </c>
    </row>
    <row r="13" spans="1:9" ht="21">
      <c r="A13" s="189" t="s">
        <v>43</v>
      </c>
      <c r="E13" s="193"/>
      <c r="G13" s="193"/>
      <c r="H13" s="193"/>
      <c r="I13" s="195">
        <v>167200</v>
      </c>
    </row>
    <row r="14" spans="1:9" ht="21">
      <c r="A14" s="189" t="s">
        <v>45</v>
      </c>
      <c r="E14" s="193"/>
      <c r="G14" s="191"/>
      <c r="H14" s="191"/>
      <c r="I14" s="191">
        <v>133030</v>
      </c>
    </row>
    <row r="15" spans="1:9" ht="21.75" thickBot="1">
      <c r="A15" s="196" t="s">
        <v>65</v>
      </c>
      <c r="G15" s="191"/>
      <c r="H15" s="191"/>
      <c r="I15" s="197">
        <f>SUM(I8:I14)</f>
        <v>37056962.89</v>
      </c>
    </row>
    <row r="16" spans="1:9" ht="21.75" thickTop="1">
      <c r="A16" s="190" t="s">
        <v>195</v>
      </c>
      <c r="B16" s="188"/>
      <c r="C16" s="188"/>
      <c r="D16" s="188"/>
      <c r="E16" s="188"/>
      <c r="F16" s="188"/>
      <c r="G16" s="188"/>
      <c r="H16" s="188"/>
      <c r="I16" s="188"/>
    </row>
    <row r="17" spans="1:9" ht="21.75" thickBot="1">
      <c r="A17" s="189" t="s">
        <v>196</v>
      </c>
      <c r="E17" s="189" t="s">
        <v>188</v>
      </c>
      <c r="G17" s="191"/>
      <c r="H17" s="191"/>
      <c r="I17" s="192">
        <f>SUM(I7)</f>
        <v>28909276.5</v>
      </c>
    </row>
    <row r="18" spans="1:9" ht="21.75" thickTop="1">
      <c r="A18" s="189" t="s">
        <v>197</v>
      </c>
      <c r="E18" s="189" t="s">
        <v>198</v>
      </c>
      <c r="G18" s="191"/>
      <c r="H18" s="191"/>
      <c r="I18" s="191">
        <v>312897.58</v>
      </c>
    </row>
    <row r="19" spans="1:9" ht="21">
      <c r="A19" s="189" t="s">
        <v>199</v>
      </c>
      <c r="E19" s="189" t="s">
        <v>200</v>
      </c>
      <c r="G19" s="191"/>
      <c r="H19" s="191"/>
      <c r="I19" s="191">
        <v>941500</v>
      </c>
    </row>
    <row r="20" spans="1:9" ht="21">
      <c r="A20" s="189" t="s">
        <v>201</v>
      </c>
      <c r="E20" s="189" t="s">
        <v>202</v>
      </c>
      <c r="G20" s="191"/>
      <c r="H20" s="191"/>
      <c r="I20" s="191">
        <v>0</v>
      </c>
    </row>
    <row r="21" spans="1:9" ht="21">
      <c r="A21" s="189" t="s">
        <v>130</v>
      </c>
      <c r="G21" s="191"/>
      <c r="H21" s="191"/>
      <c r="I21" s="191">
        <v>8966938.29</v>
      </c>
    </row>
    <row r="22" spans="1:9" ht="21">
      <c r="A22" s="189" t="s">
        <v>203</v>
      </c>
      <c r="E22" s="189" t="s">
        <v>204</v>
      </c>
      <c r="G22" s="191"/>
      <c r="H22" s="191"/>
      <c r="I22" s="191">
        <v>18565029.71</v>
      </c>
    </row>
    <row r="23" spans="1:9" ht="21">
      <c r="A23" s="198" t="s">
        <v>205</v>
      </c>
      <c r="G23" s="191"/>
      <c r="H23" s="191"/>
      <c r="I23" s="191">
        <v>8270597.31</v>
      </c>
    </row>
    <row r="24" spans="1:9" ht="21.75" thickBot="1">
      <c r="A24" s="196" t="s">
        <v>65</v>
      </c>
      <c r="G24" s="191"/>
      <c r="H24" s="191"/>
      <c r="I24" s="197">
        <f>SUM(I18:I23)</f>
        <v>37056962.89</v>
      </c>
    </row>
    <row r="25" spans="7:9" ht="21.75" thickTop="1">
      <c r="G25" s="191"/>
      <c r="H25" s="191"/>
      <c r="I25" s="191"/>
    </row>
    <row r="26" spans="7:9" ht="21">
      <c r="G26" s="191"/>
      <c r="H26" s="191"/>
      <c r="I26" s="191"/>
    </row>
    <row r="27" spans="7:9" ht="21">
      <c r="G27" s="191"/>
      <c r="H27" s="191"/>
      <c r="I27" s="191"/>
    </row>
    <row r="28" spans="7:9" ht="21">
      <c r="G28" s="191"/>
      <c r="H28" s="191"/>
      <c r="I28" s="191"/>
    </row>
    <row r="29" spans="7:9" ht="21">
      <c r="G29" s="191"/>
      <c r="H29" s="191"/>
      <c r="I29" s="191"/>
    </row>
    <row r="30" spans="7:9" ht="21">
      <c r="G30" s="191"/>
      <c r="H30" s="191"/>
      <c r="I30" s="191"/>
    </row>
    <row r="31" spans="7:9" ht="21">
      <c r="G31" s="191"/>
      <c r="H31" s="191"/>
      <c r="I31" s="191"/>
    </row>
    <row r="32" spans="7:9" ht="21">
      <c r="G32" s="191"/>
      <c r="H32" s="191"/>
      <c r="I32" s="191"/>
    </row>
    <row r="33" spans="7:9" ht="21">
      <c r="G33" s="191"/>
      <c r="H33" s="191"/>
      <c r="I33" s="191"/>
    </row>
    <row r="34" spans="7:9" ht="21">
      <c r="G34" s="191"/>
      <c r="H34" s="191"/>
      <c r="I34" s="191"/>
    </row>
    <row r="35" spans="7:9" ht="21">
      <c r="G35" s="191"/>
      <c r="H35" s="191"/>
      <c r="I35" s="191"/>
    </row>
    <row r="36" spans="7:9" ht="21">
      <c r="G36" s="191"/>
      <c r="H36" s="191"/>
      <c r="I36" s="191"/>
    </row>
    <row r="37" spans="7:9" ht="21">
      <c r="G37" s="191"/>
      <c r="H37" s="191"/>
      <c r="I37" s="191"/>
    </row>
    <row r="38" spans="7:9" ht="21">
      <c r="G38" s="191"/>
      <c r="H38" s="191"/>
      <c r="I38" s="191"/>
    </row>
    <row r="39" spans="7:9" ht="21">
      <c r="G39" s="191"/>
      <c r="H39" s="191"/>
      <c r="I39" s="191"/>
    </row>
    <row r="40" spans="7:9" ht="21">
      <c r="G40" s="191"/>
      <c r="H40" s="191"/>
      <c r="I40" s="191"/>
    </row>
    <row r="41" spans="7:9" ht="21">
      <c r="G41" s="191"/>
      <c r="H41" s="191"/>
      <c r="I41" s="191"/>
    </row>
    <row r="42" spans="7:9" ht="21">
      <c r="G42" s="191"/>
      <c r="H42" s="191"/>
      <c r="I42" s="191"/>
    </row>
    <row r="43" spans="7:9" ht="21">
      <c r="G43" s="191"/>
      <c r="H43" s="191"/>
      <c r="I43" s="191"/>
    </row>
    <row r="44" spans="1:9" ht="21">
      <c r="A44" s="196" t="s">
        <v>206</v>
      </c>
      <c r="G44" s="191"/>
      <c r="H44" s="191"/>
      <c r="I44" s="191"/>
    </row>
    <row r="45" ht="21">
      <c r="I45" s="199"/>
    </row>
    <row r="46" spans="3:9" ht="27.75" customHeight="1">
      <c r="C46" s="189" t="s">
        <v>207</v>
      </c>
      <c r="E46" s="189" t="s">
        <v>208</v>
      </c>
      <c r="I46" s="199"/>
    </row>
    <row r="47" spans="1:10" ht="21">
      <c r="A47" s="200"/>
      <c r="B47" s="200"/>
      <c r="C47" s="200"/>
      <c r="D47" s="200"/>
      <c r="E47" s="200"/>
      <c r="G47" s="200"/>
      <c r="H47" s="200"/>
      <c r="I47" s="200"/>
      <c r="J47" s="200"/>
    </row>
    <row r="48" spans="1:10" ht="27" customHeight="1">
      <c r="A48" s="200"/>
      <c r="B48" s="200"/>
      <c r="C48" s="189" t="s">
        <v>207</v>
      </c>
      <c r="E48" s="189" t="s">
        <v>209</v>
      </c>
      <c r="I48" s="199"/>
      <c r="J48" s="200"/>
    </row>
    <row r="50" spans="3:9" ht="28.5" customHeight="1">
      <c r="C50" s="189" t="s">
        <v>207</v>
      </c>
      <c r="E50" s="189" t="s">
        <v>210</v>
      </c>
      <c r="I50" s="199"/>
    </row>
  </sheetData>
  <sheetProtection/>
  <mergeCells count="5">
    <mergeCell ref="A2:I2"/>
    <mergeCell ref="A3:I3"/>
    <mergeCell ref="A4:I4"/>
    <mergeCell ref="A6:I6"/>
    <mergeCell ref="A16:I16"/>
  </mergeCells>
  <printOptions/>
  <pageMargins left="1.220472440944882" right="0.6692913385826772" top="0.6692913385826772" bottom="0.4330708661417323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I17" sqref="I17"/>
    </sheetView>
  </sheetViews>
  <sheetFormatPr defaultColWidth="9.140625" defaultRowHeight="15"/>
  <cols>
    <col min="1" max="1" width="4.00390625" style="202" customWidth="1"/>
    <col min="2" max="3" width="9.00390625" style="202" customWidth="1"/>
    <col min="4" max="4" width="22.421875" style="202" customWidth="1"/>
    <col min="5" max="5" width="13.28125" style="202" customWidth="1"/>
    <col min="6" max="6" width="0.85546875" style="202" customWidth="1"/>
    <col min="7" max="7" width="12.7109375" style="202" customWidth="1"/>
    <col min="8" max="8" width="0.9921875" style="202" customWidth="1"/>
    <col min="9" max="9" width="15.00390625" style="202" customWidth="1"/>
    <col min="10" max="16384" width="9.00390625" style="202" customWidth="1"/>
  </cols>
  <sheetData>
    <row r="1" spans="1:9" ht="21">
      <c r="A1" s="201" t="s">
        <v>211</v>
      </c>
      <c r="B1" s="201"/>
      <c r="C1" s="201"/>
      <c r="D1" s="201"/>
      <c r="E1" s="201"/>
      <c r="F1" s="201"/>
      <c r="G1" s="201"/>
      <c r="H1" s="201"/>
      <c r="I1" s="201"/>
    </row>
    <row r="2" spans="1:9" ht="21">
      <c r="A2" s="203" t="s">
        <v>0</v>
      </c>
      <c r="B2" s="203"/>
      <c r="C2" s="203"/>
      <c r="D2" s="203"/>
      <c r="E2" s="203"/>
      <c r="F2" s="203"/>
      <c r="G2" s="203"/>
      <c r="H2" s="203"/>
      <c r="I2" s="203"/>
    </row>
    <row r="3" spans="1:9" ht="21">
      <c r="A3" s="203" t="s">
        <v>212</v>
      </c>
      <c r="B3" s="203"/>
      <c r="C3" s="203"/>
      <c r="D3" s="203"/>
      <c r="E3" s="203"/>
      <c r="F3" s="203"/>
      <c r="G3" s="203"/>
      <c r="H3" s="203"/>
      <c r="I3" s="203"/>
    </row>
    <row r="4" spans="1:9" ht="21">
      <c r="A4" s="203" t="s">
        <v>213</v>
      </c>
      <c r="B4" s="203"/>
      <c r="C4" s="203"/>
      <c r="D4" s="203"/>
      <c r="E4" s="203"/>
      <c r="F4" s="203"/>
      <c r="G4" s="203"/>
      <c r="H4" s="203"/>
      <c r="I4" s="203"/>
    </row>
    <row r="6" spans="1:9" ht="21">
      <c r="A6" s="202" t="s">
        <v>214</v>
      </c>
      <c r="G6" s="204"/>
      <c r="H6" s="204"/>
      <c r="I6" s="204">
        <v>18980179.71</v>
      </c>
    </row>
    <row r="7" spans="2:9" ht="21">
      <c r="B7" s="202" t="s">
        <v>205</v>
      </c>
      <c r="E7" s="204">
        <v>0</v>
      </c>
      <c r="G7" s="204"/>
      <c r="H7" s="204"/>
      <c r="I7" s="204"/>
    </row>
    <row r="8" spans="2:9" ht="21">
      <c r="B8" s="205" t="s">
        <v>215</v>
      </c>
      <c r="E8" s="206">
        <v>0</v>
      </c>
      <c r="G8" s="204"/>
      <c r="H8" s="204"/>
      <c r="I8" s="204"/>
    </row>
    <row r="9" spans="1:9" ht="21">
      <c r="A9" s="205" t="s">
        <v>216</v>
      </c>
      <c r="B9" s="202" t="s">
        <v>217</v>
      </c>
      <c r="G9" s="204">
        <v>0</v>
      </c>
      <c r="H9" s="204"/>
      <c r="I9" s="204"/>
    </row>
    <row r="10" spans="1:9" ht="21">
      <c r="A10" s="205"/>
      <c r="B10" s="202" t="s">
        <v>51</v>
      </c>
      <c r="G10" s="204">
        <v>0</v>
      </c>
      <c r="H10" s="204"/>
      <c r="I10" s="204"/>
    </row>
    <row r="11" spans="2:9" ht="21">
      <c r="B11" s="202" t="s">
        <v>218</v>
      </c>
      <c r="G11" s="204">
        <v>19850</v>
      </c>
      <c r="H11" s="204"/>
      <c r="I11" s="204"/>
    </row>
    <row r="12" spans="1:9" ht="21">
      <c r="A12" s="205" t="s">
        <v>219</v>
      </c>
      <c r="B12" s="202" t="s">
        <v>220</v>
      </c>
      <c r="G12" s="206">
        <v>-435000</v>
      </c>
      <c r="H12" s="204"/>
      <c r="I12" s="204">
        <f>SUM(G9:G12)</f>
        <v>-415150</v>
      </c>
    </row>
    <row r="13" spans="1:9" ht="21.75" thickBot="1">
      <c r="A13" s="202" t="s">
        <v>221</v>
      </c>
      <c r="G13" s="204"/>
      <c r="H13" s="207"/>
      <c r="I13" s="208">
        <f>SUM(I6:I12)</f>
        <v>18565029.71</v>
      </c>
    </row>
    <row r="14" ht="21.75" thickTop="1"/>
    <row r="17" ht="21">
      <c r="A17" s="209" t="s">
        <v>222</v>
      </c>
    </row>
    <row r="18" spans="1:9" ht="21">
      <c r="A18" s="210">
        <v>1</v>
      </c>
      <c r="B18" s="202" t="s">
        <v>223</v>
      </c>
      <c r="I18" s="204">
        <v>3306591.82</v>
      </c>
    </row>
    <row r="19" spans="1:9" ht="21">
      <c r="A19" s="210">
        <v>2</v>
      </c>
      <c r="B19" s="202" t="s">
        <v>224</v>
      </c>
      <c r="I19" s="204">
        <v>12000</v>
      </c>
    </row>
    <row r="20" spans="1:9" ht="21">
      <c r="A20" s="210">
        <v>3</v>
      </c>
      <c r="B20" s="202" t="s">
        <v>225</v>
      </c>
      <c r="I20" s="204">
        <f>SUM(I21-I18-I19)</f>
        <v>15246437.89</v>
      </c>
    </row>
    <row r="21" spans="1:9" ht="21.75" thickBot="1">
      <c r="A21" s="210"/>
      <c r="I21" s="211">
        <f>SUM(I13)</f>
        <v>18565029.71</v>
      </c>
    </row>
    <row r="22" ht="21.75" thickTop="1">
      <c r="A22" s="210"/>
    </row>
    <row r="23" spans="1:9" ht="21">
      <c r="A23" s="210"/>
      <c r="B23" s="212" t="s">
        <v>226</v>
      </c>
      <c r="C23" s="202" t="s">
        <v>227</v>
      </c>
      <c r="G23" s="213">
        <v>4392000</v>
      </c>
      <c r="I23" s="202" t="s">
        <v>11</v>
      </c>
    </row>
    <row r="24" ht="21">
      <c r="C24" s="202" t="s">
        <v>228</v>
      </c>
    </row>
    <row r="25" ht="21">
      <c r="G25" s="214"/>
    </row>
    <row r="32" spans="2:9" ht="21">
      <c r="B32" s="215"/>
      <c r="C32" s="215"/>
      <c r="D32" s="215"/>
      <c r="E32" s="215"/>
      <c r="F32" s="215"/>
      <c r="G32" s="215"/>
      <c r="H32" s="215"/>
      <c r="I32" s="215"/>
    </row>
    <row r="33" spans="2:9" ht="21">
      <c r="B33" s="215"/>
      <c r="C33" s="215"/>
      <c r="D33" s="215"/>
      <c r="E33" s="215"/>
      <c r="F33" s="215"/>
      <c r="G33" s="215"/>
      <c r="H33" s="215"/>
      <c r="I33" s="215"/>
    </row>
  </sheetData>
  <sheetProtection/>
  <mergeCells count="10">
    <mergeCell ref="B33:C33"/>
    <mergeCell ref="D33:F33"/>
    <mergeCell ref="G33:I33"/>
    <mergeCell ref="A1:I1"/>
    <mergeCell ref="A2:I2"/>
    <mergeCell ref="A3:I3"/>
    <mergeCell ref="A4:I4"/>
    <mergeCell ref="B32:C32"/>
    <mergeCell ref="D32:F32"/>
    <mergeCell ref="G32:I32"/>
  </mergeCells>
  <printOptions/>
  <pageMargins left="0.89" right="0.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67">
      <selection activeCell="A5" sqref="A5:D5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9" width="9.00390625" style="5" customWidth="1"/>
    <col min="10" max="10" width="12.8515625" style="6" customWidth="1"/>
    <col min="11" max="11" width="12.421875" style="6" customWidth="1"/>
    <col min="12" max="12" width="11.57421875" style="6" customWidth="1"/>
    <col min="13" max="14" width="9.00390625" style="5" customWidth="1"/>
    <col min="15" max="15" width="16.28125" style="5" customWidth="1"/>
    <col min="16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7" t="s">
        <v>3</v>
      </c>
      <c r="B3" s="7"/>
      <c r="C3" s="7"/>
      <c r="D3" s="7"/>
      <c r="E3" s="7"/>
      <c r="F3" s="7"/>
      <c r="G3" s="7"/>
      <c r="H3" s="7"/>
    </row>
    <row r="4" spans="1:8" ht="19.5" thickBot="1">
      <c r="A4" s="2"/>
      <c r="B4" s="2"/>
      <c r="C4" s="2"/>
      <c r="D4" s="2"/>
      <c r="E4" s="2"/>
      <c r="F4" s="8" t="s">
        <v>4</v>
      </c>
      <c r="G4" s="8"/>
      <c r="H4" s="2"/>
    </row>
    <row r="5" spans="1:8" ht="19.5" thickTop="1">
      <c r="A5" s="9" t="s">
        <v>5</v>
      </c>
      <c r="B5" s="10"/>
      <c r="C5" s="10"/>
      <c r="D5" s="11"/>
      <c r="E5" s="12"/>
      <c r="F5" s="12"/>
      <c r="G5" s="9" t="s">
        <v>6</v>
      </c>
      <c r="H5" s="11"/>
    </row>
    <row r="6" spans="1:8" ht="18.75">
      <c r="A6" s="13" t="s">
        <v>7</v>
      </c>
      <c r="B6" s="14"/>
      <c r="C6" s="13" t="s">
        <v>8</v>
      </c>
      <c r="D6" s="14"/>
      <c r="E6" s="15" t="s">
        <v>9</v>
      </c>
      <c r="F6" s="16" t="s">
        <v>10</v>
      </c>
      <c r="G6" s="17" t="s">
        <v>8</v>
      </c>
      <c r="H6" s="17"/>
    </row>
    <row r="7" spans="1:8" ht="19.5" thickBot="1">
      <c r="A7" s="18" t="s">
        <v>11</v>
      </c>
      <c r="B7" s="19"/>
      <c r="C7" s="18" t="s">
        <v>11</v>
      </c>
      <c r="D7" s="19"/>
      <c r="E7" s="20"/>
      <c r="F7" s="21" t="s">
        <v>12</v>
      </c>
      <c r="G7" s="22" t="s">
        <v>11</v>
      </c>
      <c r="H7" s="22"/>
    </row>
    <row r="8" spans="1:11" ht="19.5" thickTop="1">
      <c r="A8" s="23">
        <v>41548</v>
      </c>
      <c r="B8" s="24"/>
      <c r="C8" s="25">
        <v>26752933</v>
      </c>
      <c r="D8" s="26">
        <v>43</v>
      </c>
      <c r="E8" s="12" t="s">
        <v>13</v>
      </c>
      <c r="F8" s="12"/>
      <c r="G8" s="27">
        <v>33704932</v>
      </c>
      <c r="H8" s="28">
        <v>75</v>
      </c>
      <c r="J8" s="29" t="s">
        <v>14</v>
      </c>
      <c r="K8" s="29" t="s">
        <v>6</v>
      </c>
    </row>
    <row r="9" spans="1:12" ht="19.5" thickBot="1">
      <c r="A9" s="24"/>
      <c r="B9" s="24"/>
      <c r="C9" s="30"/>
      <c r="D9" s="31"/>
      <c r="E9" s="32" t="s">
        <v>15</v>
      </c>
      <c r="F9" s="33"/>
      <c r="G9" s="30"/>
      <c r="H9" s="31"/>
      <c r="I9" s="5" t="s">
        <v>13</v>
      </c>
      <c r="J9" s="34">
        <v>26752933.43</v>
      </c>
      <c r="K9" s="34">
        <v>33704932.75</v>
      </c>
      <c r="L9" s="34">
        <v>26752933.43</v>
      </c>
    </row>
    <row r="10" spans="1:12" ht="19.5" thickTop="1">
      <c r="A10" s="35">
        <v>234400</v>
      </c>
      <c r="B10" s="15" t="s">
        <v>16</v>
      </c>
      <c r="C10" s="36">
        <v>203943</v>
      </c>
      <c r="D10" s="37">
        <v>84</v>
      </c>
      <c r="E10" s="24" t="s">
        <v>17</v>
      </c>
      <c r="F10" s="38" t="s">
        <v>18</v>
      </c>
      <c r="G10" s="36">
        <v>90676</v>
      </c>
      <c r="H10" s="37">
        <v>39</v>
      </c>
      <c r="J10" s="6">
        <v>113267.45</v>
      </c>
      <c r="K10" s="6">
        <v>90676.39</v>
      </c>
      <c r="L10" s="6">
        <f>SUM(J10+K10)</f>
        <v>203943.84</v>
      </c>
    </row>
    <row r="11" spans="1:12" ht="18.75">
      <c r="A11" s="35">
        <v>425600</v>
      </c>
      <c r="B11" s="15" t="s">
        <v>16</v>
      </c>
      <c r="C11" s="36">
        <v>150263</v>
      </c>
      <c r="D11" s="37" t="s">
        <v>16</v>
      </c>
      <c r="E11" s="24" t="s">
        <v>19</v>
      </c>
      <c r="F11" s="38" t="s">
        <v>20</v>
      </c>
      <c r="G11" s="36">
        <v>14573</v>
      </c>
      <c r="H11" s="37" t="s">
        <v>16</v>
      </c>
      <c r="J11" s="6">
        <v>135690</v>
      </c>
      <c r="K11" s="6">
        <v>14573</v>
      </c>
      <c r="L11" s="6">
        <f aca="true" t="shared" si="0" ref="L11:L17">SUM(J11+K11)</f>
        <v>150263</v>
      </c>
    </row>
    <row r="12" spans="1:12" ht="18.75">
      <c r="A12" s="35">
        <v>525000</v>
      </c>
      <c r="B12" s="15" t="s">
        <v>16</v>
      </c>
      <c r="C12" s="36">
        <v>292902</v>
      </c>
      <c r="D12" s="37">
        <v>57</v>
      </c>
      <c r="E12" s="24" t="s">
        <v>21</v>
      </c>
      <c r="F12" s="38" t="s">
        <v>22</v>
      </c>
      <c r="G12" s="36">
        <v>7385</v>
      </c>
      <c r="H12" s="37" t="s">
        <v>16</v>
      </c>
      <c r="J12" s="6">
        <v>285517.57</v>
      </c>
      <c r="K12" s="6">
        <v>7385</v>
      </c>
      <c r="L12" s="6">
        <f t="shared" si="0"/>
        <v>292902.57</v>
      </c>
    </row>
    <row r="13" spans="1:12" ht="18.75">
      <c r="A13" s="39"/>
      <c r="B13" s="15"/>
      <c r="C13" s="40"/>
      <c r="D13" s="37"/>
      <c r="E13" s="24" t="s">
        <v>23</v>
      </c>
      <c r="F13" s="38" t="s">
        <v>24</v>
      </c>
      <c r="G13" s="40"/>
      <c r="H13" s="37"/>
      <c r="J13" s="6">
        <v>0</v>
      </c>
      <c r="L13" s="6">
        <f t="shared" si="0"/>
        <v>0</v>
      </c>
    </row>
    <row r="14" spans="1:12" ht="18.75">
      <c r="A14" s="35">
        <v>55000</v>
      </c>
      <c r="B14" s="15" t="s">
        <v>16</v>
      </c>
      <c r="C14" s="36">
        <v>66570</v>
      </c>
      <c r="D14" s="37" t="s">
        <v>16</v>
      </c>
      <c r="E14" s="24" t="s">
        <v>25</v>
      </c>
      <c r="F14" s="38" t="s">
        <v>26</v>
      </c>
      <c r="G14" s="36">
        <v>35212</v>
      </c>
      <c r="H14" s="37" t="s">
        <v>16</v>
      </c>
      <c r="J14" s="6">
        <v>31358</v>
      </c>
      <c r="K14" s="6">
        <v>35212</v>
      </c>
      <c r="L14" s="6">
        <f t="shared" si="0"/>
        <v>66570</v>
      </c>
    </row>
    <row r="15" spans="1:12" ht="18.75">
      <c r="A15" s="41">
        <v>2000</v>
      </c>
      <c r="B15" s="15" t="s">
        <v>16</v>
      </c>
      <c r="C15" s="40"/>
      <c r="D15" s="37"/>
      <c r="E15" s="24" t="s">
        <v>27</v>
      </c>
      <c r="F15" s="38" t="s">
        <v>28</v>
      </c>
      <c r="G15" s="40"/>
      <c r="H15" s="37"/>
      <c r="J15" s="6">
        <v>0</v>
      </c>
      <c r="L15" s="6">
        <f t="shared" si="0"/>
        <v>0</v>
      </c>
    </row>
    <row r="16" spans="1:12" ht="18.75">
      <c r="A16" s="35">
        <v>13258000</v>
      </c>
      <c r="B16" s="15" t="s">
        <v>16</v>
      </c>
      <c r="C16" s="40">
        <v>6266094</v>
      </c>
      <c r="D16" s="37">
        <v>58</v>
      </c>
      <c r="E16" s="24" t="s">
        <v>29</v>
      </c>
      <c r="F16" s="38" t="s">
        <v>30</v>
      </c>
      <c r="G16" s="40">
        <v>4057</v>
      </c>
      <c r="H16" s="37" t="s">
        <v>16</v>
      </c>
      <c r="J16" s="6">
        <v>6262037.58</v>
      </c>
      <c r="K16" s="6">
        <v>4057</v>
      </c>
      <c r="L16" s="6">
        <f t="shared" si="0"/>
        <v>6266094.58</v>
      </c>
    </row>
    <row r="17" spans="1:12" ht="18.75">
      <c r="A17" s="35">
        <v>12000000</v>
      </c>
      <c r="B17" s="15" t="s">
        <v>16</v>
      </c>
      <c r="C17" s="40">
        <v>9294219</v>
      </c>
      <c r="D17" s="37" t="s">
        <v>16</v>
      </c>
      <c r="E17" s="24" t="s">
        <v>31</v>
      </c>
      <c r="F17" s="38" t="s">
        <v>32</v>
      </c>
      <c r="G17" s="40"/>
      <c r="H17" s="37"/>
      <c r="J17" s="6">
        <v>9294219</v>
      </c>
      <c r="L17" s="6">
        <f t="shared" si="0"/>
        <v>9294219</v>
      </c>
    </row>
    <row r="18" spans="1:12" ht="19.5" thickBot="1">
      <c r="A18" s="42">
        <f>SUM(A10:A17)</f>
        <v>26500000</v>
      </c>
      <c r="B18" s="43" t="s">
        <v>16</v>
      </c>
      <c r="C18" s="44">
        <f>SUM(C10:C17)+INT(SUM(D10:D17)/100)</f>
        <v>16273992</v>
      </c>
      <c r="D18" s="45">
        <f>MOD(SUM(D10:D17),100)</f>
        <v>99</v>
      </c>
      <c r="E18" s="24"/>
      <c r="F18" s="46"/>
      <c r="G18" s="47">
        <f>SUM(G10:G17)+INT(SUM(H10:H17)/100)</f>
        <v>151903</v>
      </c>
      <c r="H18" s="45">
        <f>MOD(SUM(H10:H17),100)</f>
        <v>39</v>
      </c>
      <c r="J18" s="48">
        <f>SUM(J10:J17)</f>
        <v>16122089.6</v>
      </c>
      <c r="K18" s="48">
        <f>SUM(K10:K17)</f>
        <v>151903.39</v>
      </c>
      <c r="L18" s="48">
        <f>SUM(L10:L17)</f>
        <v>16273992.99</v>
      </c>
    </row>
    <row r="19" spans="1:15" ht="19.5" thickTop="1">
      <c r="A19" s="35"/>
      <c r="B19" s="15"/>
      <c r="C19" s="40">
        <v>4191480</v>
      </c>
      <c r="D19" s="37" t="s">
        <v>16</v>
      </c>
      <c r="E19" s="24" t="s">
        <v>33</v>
      </c>
      <c r="F19" s="38" t="s">
        <v>34</v>
      </c>
      <c r="G19" s="40">
        <v>2049450</v>
      </c>
      <c r="H19" s="37" t="s">
        <v>16</v>
      </c>
      <c r="J19" s="49">
        <v>2142030</v>
      </c>
      <c r="K19" s="49">
        <v>2049450</v>
      </c>
      <c r="L19" s="6">
        <f aca="true" t="shared" si="1" ref="L19:L37">SUM(J19+K19)</f>
        <v>4191480</v>
      </c>
      <c r="O19" s="50"/>
    </row>
    <row r="20" spans="1:12" ht="18.75">
      <c r="A20" s="35"/>
      <c r="B20" s="15"/>
      <c r="C20" s="40"/>
      <c r="D20" s="37"/>
      <c r="E20" s="51" t="s">
        <v>35</v>
      </c>
      <c r="F20" s="38" t="s">
        <v>36</v>
      </c>
      <c r="G20" s="40"/>
      <c r="H20" s="37"/>
      <c r="J20" s="49">
        <v>0</v>
      </c>
      <c r="K20" s="49"/>
      <c r="L20" s="6">
        <f t="shared" si="1"/>
        <v>0</v>
      </c>
    </row>
    <row r="21" spans="1:12" ht="18.75">
      <c r="A21" s="39"/>
      <c r="B21" s="24"/>
      <c r="C21" s="40">
        <v>540</v>
      </c>
      <c r="D21" s="52" t="s">
        <v>16</v>
      </c>
      <c r="E21" s="24" t="s">
        <v>37</v>
      </c>
      <c r="F21" s="38" t="s">
        <v>38</v>
      </c>
      <c r="G21" s="40">
        <v>540</v>
      </c>
      <c r="H21" s="52" t="s">
        <v>16</v>
      </c>
      <c r="J21" s="6">
        <v>0</v>
      </c>
      <c r="K21" s="6">
        <v>540</v>
      </c>
      <c r="L21" s="6">
        <f t="shared" si="1"/>
        <v>540</v>
      </c>
    </row>
    <row r="22" spans="1:12" ht="18.75">
      <c r="A22" s="39"/>
      <c r="B22" s="24"/>
      <c r="C22" s="36"/>
      <c r="D22" s="52"/>
      <c r="E22" s="24" t="s">
        <v>39</v>
      </c>
      <c r="F22" s="38" t="s">
        <v>40</v>
      </c>
      <c r="G22" s="36"/>
      <c r="H22" s="52"/>
      <c r="J22" s="6">
        <v>0</v>
      </c>
      <c r="L22" s="6">
        <f t="shared" si="1"/>
        <v>0</v>
      </c>
    </row>
    <row r="23" spans="1:12" ht="18.75">
      <c r="A23" s="39"/>
      <c r="B23" s="24"/>
      <c r="C23" s="40">
        <v>400</v>
      </c>
      <c r="D23" s="52" t="s">
        <v>16</v>
      </c>
      <c r="E23" s="24" t="s">
        <v>41</v>
      </c>
      <c r="F23" s="38" t="s">
        <v>42</v>
      </c>
      <c r="G23" s="40">
        <v>400</v>
      </c>
      <c r="H23" s="52" t="s">
        <v>16</v>
      </c>
      <c r="J23" s="6">
        <v>0</v>
      </c>
      <c r="K23" s="6">
        <v>400</v>
      </c>
      <c r="L23" s="6">
        <f t="shared" si="1"/>
        <v>400</v>
      </c>
    </row>
    <row r="24" spans="1:12" ht="18.75">
      <c r="A24" s="39"/>
      <c r="B24" s="24"/>
      <c r="C24" s="40">
        <v>369268</v>
      </c>
      <c r="D24" s="52" t="s">
        <v>16</v>
      </c>
      <c r="E24" s="24" t="s">
        <v>43</v>
      </c>
      <c r="F24" s="38" t="s">
        <v>44</v>
      </c>
      <c r="G24" s="40">
        <v>171000</v>
      </c>
      <c r="H24" s="52" t="s">
        <v>16</v>
      </c>
      <c r="J24" s="6">
        <v>198268</v>
      </c>
      <c r="K24" s="6">
        <f>24900+146100</f>
        <v>171000</v>
      </c>
      <c r="L24" s="6">
        <f t="shared" si="1"/>
        <v>369268</v>
      </c>
    </row>
    <row r="25" spans="1:12" ht="18.75">
      <c r="A25" s="39"/>
      <c r="B25" s="24"/>
      <c r="C25" s="40">
        <v>1161000</v>
      </c>
      <c r="D25" s="52" t="s">
        <v>16</v>
      </c>
      <c r="E25" s="24" t="s">
        <v>45</v>
      </c>
      <c r="F25" s="38" t="s">
        <v>46</v>
      </c>
      <c r="G25" s="40">
        <v>156000</v>
      </c>
      <c r="H25" s="52" t="s">
        <v>16</v>
      </c>
      <c r="J25" s="6">
        <v>1005000</v>
      </c>
      <c r="K25" s="6">
        <v>156000</v>
      </c>
      <c r="L25" s="6">
        <f t="shared" si="1"/>
        <v>1161000</v>
      </c>
    </row>
    <row r="26" spans="1:12" ht="18.75">
      <c r="A26" s="53"/>
      <c r="B26" s="15"/>
      <c r="C26" s="40"/>
      <c r="D26" s="52"/>
      <c r="E26" s="24" t="s">
        <v>47</v>
      </c>
      <c r="F26" s="38" t="s">
        <v>48</v>
      </c>
      <c r="G26" s="40"/>
      <c r="H26" s="52"/>
      <c r="J26" s="6">
        <v>0</v>
      </c>
      <c r="L26" s="6">
        <f t="shared" si="1"/>
        <v>0</v>
      </c>
    </row>
    <row r="27" spans="1:12" ht="18.75">
      <c r="A27" s="53"/>
      <c r="B27" s="15"/>
      <c r="C27" s="40"/>
      <c r="D27" s="52"/>
      <c r="E27" s="24" t="s">
        <v>49</v>
      </c>
      <c r="F27" s="38" t="s">
        <v>50</v>
      </c>
      <c r="G27" s="40"/>
      <c r="H27" s="52"/>
      <c r="J27" s="6">
        <v>0</v>
      </c>
      <c r="L27" s="6">
        <f t="shared" si="1"/>
        <v>0</v>
      </c>
    </row>
    <row r="28" spans="1:12" ht="18.75">
      <c r="A28" s="39"/>
      <c r="B28" s="24"/>
      <c r="C28" s="40"/>
      <c r="D28" s="52"/>
      <c r="E28" s="24" t="s">
        <v>51</v>
      </c>
      <c r="F28" s="38" t="s">
        <v>52</v>
      </c>
      <c r="G28" s="40"/>
      <c r="H28" s="52"/>
      <c r="J28" s="6">
        <v>0</v>
      </c>
      <c r="L28" s="6">
        <f t="shared" si="1"/>
        <v>0</v>
      </c>
    </row>
    <row r="29" spans="1:12" ht="18.75">
      <c r="A29" s="39"/>
      <c r="B29" s="24"/>
      <c r="C29" s="40"/>
      <c r="D29" s="52"/>
      <c r="E29" s="24" t="s">
        <v>53</v>
      </c>
      <c r="F29" s="38" t="s">
        <v>54</v>
      </c>
      <c r="G29" s="40"/>
      <c r="H29" s="52"/>
      <c r="J29" s="6">
        <v>0</v>
      </c>
      <c r="L29" s="6">
        <f t="shared" si="1"/>
        <v>0</v>
      </c>
    </row>
    <row r="30" spans="1:12" ht="18.75">
      <c r="A30" s="39"/>
      <c r="B30" s="24"/>
      <c r="C30" s="40">
        <v>2516530</v>
      </c>
      <c r="D30" s="37">
        <v>23</v>
      </c>
      <c r="E30" s="24" t="s">
        <v>55</v>
      </c>
      <c r="F30" s="38" t="s">
        <v>56</v>
      </c>
      <c r="G30" s="40">
        <v>417382</v>
      </c>
      <c r="H30" s="37">
        <v>64</v>
      </c>
      <c r="J30" s="6">
        <v>2099147.59</v>
      </c>
      <c r="K30" s="6">
        <v>417382.64</v>
      </c>
      <c r="L30" s="6">
        <f t="shared" si="1"/>
        <v>2516530.23</v>
      </c>
    </row>
    <row r="31" spans="1:12" ht="18.75">
      <c r="A31" s="39"/>
      <c r="B31" s="24"/>
      <c r="C31" s="40">
        <v>19850</v>
      </c>
      <c r="D31" s="52" t="s">
        <v>16</v>
      </c>
      <c r="E31" s="24" t="s">
        <v>57</v>
      </c>
      <c r="F31" s="38" t="s">
        <v>58</v>
      </c>
      <c r="G31" s="40">
        <v>2475</v>
      </c>
      <c r="H31" s="52" t="s">
        <v>16</v>
      </c>
      <c r="J31" s="6">
        <v>17375</v>
      </c>
      <c r="K31" s="6">
        <v>2475</v>
      </c>
      <c r="L31" s="6">
        <f t="shared" si="1"/>
        <v>19850</v>
      </c>
    </row>
    <row r="32" spans="1:12" ht="18.75">
      <c r="A32" s="39"/>
      <c r="B32" s="24"/>
      <c r="C32" s="40"/>
      <c r="D32" s="37"/>
      <c r="E32" s="24" t="s">
        <v>59</v>
      </c>
      <c r="F32" s="38" t="s">
        <v>60</v>
      </c>
      <c r="G32" s="40"/>
      <c r="H32" s="37"/>
      <c r="J32" s="6">
        <v>0</v>
      </c>
      <c r="L32" s="6">
        <f t="shared" si="1"/>
        <v>0</v>
      </c>
    </row>
    <row r="33" spans="1:12" ht="18.75">
      <c r="A33" s="39"/>
      <c r="B33" s="24"/>
      <c r="C33" s="40"/>
      <c r="D33" s="37"/>
      <c r="E33" s="24" t="s">
        <v>61</v>
      </c>
      <c r="F33" s="38"/>
      <c r="G33" s="40"/>
      <c r="H33" s="37"/>
      <c r="J33" s="6">
        <v>0</v>
      </c>
      <c r="L33" s="6">
        <f t="shared" si="1"/>
        <v>0</v>
      </c>
    </row>
    <row r="34" spans="1:12" ht="18.75">
      <c r="A34" s="39"/>
      <c r="B34" s="24"/>
      <c r="C34" s="40"/>
      <c r="D34" s="37"/>
      <c r="E34" s="24" t="s">
        <v>62</v>
      </c>
      <c r="F34" s="38" t="s">
        <v>63</v>
      </c>
      <c r="G34" s="40"/>
      <c r="H34" s="37"/>
      <c r="J34" s="6">
        <v>0</v>
      </c>
      <c r="L34" s="6">
        <f t="shared" si="1"/>
        <v>0</v>
      </c>
    </row>
    <row r="35" spans="1:12" ht="18.75">
      <c r="A35" s="39"/>
      <c r="B35" s="24"/>
      <c r="C35" s="40"/>
      <c r="D35" s="37"/>
      <c r="E35" s="24"/>
      <c r="F35" s="38"/>
      <c r="G35" s="40"/>
      <c r="H35" s="37"/>
      <c r="J35" s="6">
        <v>0</v>
      </c>
      <c r="L35" s="6">
        <f t="shared" si="1"/>
        <v>0</v>
      </c>
    </row>
    <row r="36" spans="1:12" ht="18.75">
      <c r="A36" s="39"/>
      <c r="B36" s="24"/>
      <c r="C36" s="40"/>
      <c r="D36" s="52"/>
      <c r="E36" s="24"/>
      <c r="F36" s="38"/>
      <c r="G36" s="40"/>
      <c r="H36" s="52"/>
      <c r="J36" s="6">
        <v>0</v>
      </c>
      <c r="L36" s="6">
        <f t="shared" si="1"/>
        <v>0</v>
      </c>
    </row>
    <row r="37" spans="1:12" ht="18.75">
      <c r="A37" s="24"/>
      <c r="B37" s="24"/>
      <c r="C37" s="54"/>
      <c r="D37" s="52"/>
      <c r="E37" s="24"/>
      <c r="F37" s="55"/>
      <c r="G37" s="54"/>
      <c r="H37" s="52"/>
      <c r="J37" s="6">
        <v>0</v>
      </c>
      <c r="L37" s="6">
        <f t="shared" si="1"/>
        <v>0</v>
      </c>
    </row>
    <row r="38" spans="1:12" ht="18.75">
      <c r="A38" s="32"/>
      <c r="B38" s="56"/>
      <c r="C38" s="57">
        <f>SUM(C19:C37)+INT(SUM(D19:D37)/100)</f>
        <v>8259068</v>
      </c>
      <c r="D38" s="45">
        <f>MOD(SUM(D19:D37),100)</f>
        <v>23</v>
      </c>
      <c r="E38" s="32"/>
      <c r="F38" s="32"/>
      <c r="G38" s="57">
        <f>SUM(G19:G37)+INT(SUM(H19:H37)/100)</f>
        <v>2797247</v>
      </c>
      <c r="H38" s="45">
        <f>MOD(SUM(H19:H37),100)</f>
        <v>64</v>
      </c>
      <c r="J38" s="58">
        <f>SUM(J19:J37)</f>
        <v>5461820.59</v>
      </c>
      <c r="K38" s="58">
        <f>SUM(K19:K37)</f>
        <v>2797247.64</v>
      </c>
      <c r="L38" s="58">
        <f>SUM(L19:L37)</f>
        <v>8259068.23</v>
      </c>
    </row>
    <row r="39" spans="1:12" ht="18.75">
      <c r="A39" s="59"/>
      <c r="B39" s="60"/>
      <c r="C39" s="61">
        <f>SUM(C18+C38)+INT(SUM(D18+D38)/100)</f>
        <v>24533061</v>
      </c>
      <c r="D39" s="62">
        <f>MOD(SUM(D18+D38),100)</f>
        <v>22</v>
      </c>
      <c r="E39" s="63" t="s">
        <v>64</v>
      </c>
      <c r="G39" s="64">
        <f>SUM(G18+G38)+INT(SUM(H18+H38)/100)</f>
        <v>2949151</v>
      </c>
      <c r="H39" s="62">
        <f>MOD(SUM(H18+H38),100)</f>
        <v>3</v>
      </c>
      <c r="I39" s="5" t="s">
        <v>65</v>
      </c>
      <c r="J39" s="6">
        <f>SUM(J18+J38)</f>
        <v>21583910.189999998</v>
      </c>
      <c r="K39" s="6">
        <f>SUM(K18+K38)</f>
        <v>2949151.0300000003</v>
      </c>
      <c r="L39" s="6">
        <f>SUM(L18+L38)</f>
        <v>24533061.22</v>
      </c>
    </row>
    <row r="40" spans="1:12" ht="19.5" thickBot="1">
      <c r="A40" s="20"/>
      <c r="B40" s="20"/>
      <c r="C40" s="65"/>
      <c r="D40" s="65"/>
      <c r="G40" s="65"/>
      <c r="H40" s="65"/>
      <c r="L40" s="6">
        <f aca="true" t="shared" si="2" ref="L40:L55">SUM(J40+K40)</f>
        <v>0</v>
      </c>
    </row>
    <row r="41" spans="1:12" ht="19.5" customHeight="1" thickTop="1">
      <c r="A41" s="9" t="s">
        <v>5</v>
      </c>
      <c r="B41" s="10"/>
      <c r="C41" s="10"/>
      <c r="D41" s="11"/>
      <c r="E41" s="12"/>
      <c r="F41" s="12"/>
      <c r="G41" s="9" t="s">
        <v>6</v>
      </c>
      <c r="H41" s="11"/>
      <c r="L41" s="6">
        <f t="shared" si="2"/>
        <v>0</v>
      </c>
    </row>
    <row r="42" spans="1:12" ht="17.25" customHeight="1">
      <c r="A42" s="13" t="s">
        <v>7</v>
      </c>
      <c r="B42" s="14"/>
      <c r="C42" s="13" t="s">
        <v>8</v>
      </c>
      <c r="D42" s="14"/>
      <c r="E42" s="15" t="s">
        <v>9</v>
      </c>
      <c r="F42" s="16" t="s">
        <v>10</v>
      </c>
      <c r="G42" s="17" t="s">
        <v>8</v>
      </c>
      <c r="H42" s="17"/>
      <c r="L42" s="6">
        <f t="shared" si="2"/>
        <v>0</v>
      </c>
    </row>
    <row r="43" spans="1:12" ht="18" customHeight="1" thickBot="1">
      <c r="A43" s="18" t="s">
        <v>11</v>
      </c>
      <c r="B43" s="19"/>
      <c r="C43" s="18" t="s">
        <v>11</v>
      </c>
      <c r="D43" s="19"/>
      <c r="E43" s="20"/>
      <c r="F43" s="21" t="s">
        <v>12</v>
      </c>
      <c r="G43" s="22" t="s">
        <v>11</v>
      </c>
      <c r="H43" s="22"/>
      <c r="J43" s="34"/>
      <c r="K43" s="34"/>
      <c r="L43" s="6">
        <f t="shared" si="2"/>
        <v>0</v>
      </c>
    </row>
    <row r="44" spans="1:12" ht="17.25" customHeight="1" thickTop="1">
      <c r="A44" s="66"/>
      <c r="B44" s="67"/>
      <c r="C44" s="68"/>
      <c r="D44" s="69"/>
      <c r="E44" s="70" t="s">
        <v>66</v>
      </c>
      <c r="F44" s="67"/>
      <c r="G44" s="68"/>
      <c r="H44" s="71"/>
      <c r="J44" s="6">
        <v>0</v>
      </c>
      <c r="L44" s="6">
        <f t="shared" si="2"/>
        <v>0</v>
      </c>
    </row>
    <row r="45" spans="1:12" ht="19.5" customHeight="1">
      <c r="A45" s="72">
        <v>2575590</v>
      </c>
      <c r="B45" s="15" t="s">
        <v>16</v>
      </c>
      <c r="C45" s="36">
        <v>1226095</v>
      </c>
      <c r="D45" s="37" t="s">
        <v>16</v>
      </c>
      <c r="E45" s="24" t="s">
        <v>67</v>
      </c>
      <c r="F45" s="38" t="s">
        <v>68</v>
      </c>
      <c r="G45" s="36">
        <v>14571</v>
      </c>
      <c r="H45" s="37" t="s">
        <v>16</v>
      </c>
      <c r="J45" s="6">
        <v>1211524</v>
      </c>
      <c r="K45" s="6">
        <v>14571</v>
      </c>
      <c r="L45" s="6">
        <f t="shared" si="2"/>
        <v>1226095</v>
      </c>
    </row>
    <row r="46" spans="1:12" ht="19.5" customHeight="1">
      <c r="A46" s="72">
        <v>2624640</v>
      </c>
      <c r="B46" s="15" t="s">
        <v>16</v>
      </c>
      <c r="C46" s="36">
        <v>1312320</v>
      </c>
      <c r="D46" s="37" t="s">
        <v>16</v>
      </c>
      <c r="E46" s="24" t="s">
        <v>69</v>
      </c>
      <c r="F46" s="38" t="s">
        <v>70</v>
      </c>
      <c r="G46" s="36">
        <v>218720</v>
      </c>
      <c r="H46" s="37" t="s">
        <v>16</v>
      </c>
      <c r="J46" s="6">
        <v>1093600</v>
      </c>
      <c r="K46" s="6">
        <v>218720</v>
      </c>
      <c r="L46" s="6">
        <f t="shared" si="2"/>
        <v>1312320</v>
      </c>
    </row>
    <row r="47" spans="1:12" ht="19.5" customHeight="1">
      <c r="A47" s="72">
        <v>9055940</v>
      </c>
      <c r="B47" s="15" t="s">
        <v>16</v>
      </c>
      <c r="C47" s="36">
        <v>4256759</v>
      </c>
      <c r="D47" s="37" t="s">
        <v>16</v>
      </c>
      <c r="E47" s="24" t="s">
        <v>71</v>
      </c>
      <c r="F47" s="38" t="s">
        <v>72</v>
      </c>
      <c r="G47" s="36">
        <v>694470</v>
      </c>
      <c r="H47" s="37" t="s">
        <v>16</v>
      </c>
      <c r="J47" s="6">
        <v>3562289</v>
      </c>
      <c r="K47" s="6">
        <v>694470</v>
      </c>
      <c r="L47" s="6">
        <f t="shared" si="2"/>
        <v>4256759</v>
      </c>
    </row>
    <row r="48" spans="1:12" ht="19.5" customHeight="1">
      <c r="A48" s="41">
        <v>823600</v>
      </c>
      <c r="B48" s="15" t="s">
        <v>16</v>
      </c>
      <c r="C48" s="73">
        <v>198974</v>
      </c>
      <c r="D48" s="37" t="s">
        <v>16</v>
      </c>
      <c r="E48" s="24" t="s">
        <v>73</v>
      </c>
      <c r="F48" s="38" t="s">
        <v>74</v>
      </c>
      <c r="G48" s="73">
        <v>47250</v>
      </c>
      <c r="H48" s="37" t="s">
        <v>16</v>
      </c>
      <c r="J48" s="6">
        <v>151724</v>
      </c>
      <c r="K48" s="6">
        <v>47250</v>
      </c>
      <c r="L48" s="6">
        <f t="shared" si="2"/>
        <v>198974</v>
      </c>
    </row>
    <row r="49" spans="1:12" ht="19.5" customHeight="1">
      <c r="A49" s="72">
        <v>4211600</v>
      </c>
      <c r="B49" s="15" t="s">
        <v>16</v>
      </c>
      <c r="C49" s="36">
        <v>1541114</v>
      </c>
      <c r="D49" s="37">
        <v>7</v>
      </c>
      <c r="E49" s="24" t="s">
        <v>75</v>
      </c>
      <c r="F49" s="38" t="s">
        <v>76</v>
      </c>
      <c r="G49" s="36">
        <v>322423</v>
      </c>
      <c r="H49" s="37">
        <v>35</v>
      </c>
      <c r="J49" s="6">
        <v>1218690.72</v>
      </c>
      <c r="K49" s="6">
        <f>176323.35+146100</f>
        <v>322423.35</v>
      </c>
      <c r="L49" s="6">
        <f t="shared" si="2"/>
        <v>1541114.0699999998</v>
      </c>
    </row>
    <row r="50" spans="1:12" ht="19.5" customHeight="1">
      <c r="A50" s="41">
        <v>2769230</v>
      </c>
      <c r="B50" s="15" t="s">
        <v>16</v>
      </c>
      <c r="C50" s="73">
        <v>455469</v>
      </c>
      <c r="D50" s="37">
        <v>67</v>
      </c>
      <c r="E50" s="24" t="s">
        <v>77</v>
      </c>
      <c r="F50" s="38" t="s">
        <v>78</v>
      </c>
      <c r="G50" s="73">
        <v>92960</v>
      </c>
      <c r="H50" s="37">
        <v>12</v>
      </c>
      <c r="J50" s="6">
        <v>362509.55000000005</v>
      </c>
      <c r="K50" s="6">
        <v>92960.12</v>
      </c>
      <c r="L50" s="6">
        <f t="shared" si="2"/>
        <v>455469.67000000004</v>
      </c>
    </row>
    <row r="51" spans="1:12" ht="19.5" customHeight="1">
      <c r="A51" s="72">
        <v>555000</v>
      </c>
      <c r="B51" s="15" t="s">
        <v>16</v>
      </c>
      <c r="C51" s="40">
        <v>187864</v>
      </c>
      <c r="D51" s="37">
        <v>94</v>
      </c>
      <c r="E51" s="24" t="s">
        <v>79</v>
      </c>
      <c r="F51" s="38" t="s">
        <v>80</v>
      </c>
      <c r="G51" s="40">
        <v>30916</v>
      </c>
      <c r="H51" s="37">
        <v>35</v>
      </c>
      <c r="J51" s="6">
        <v>156948.59</v>
      </c>
      <c r="K51" s="6">
        <v>30916.35</v>
      </c>
      <c r="L51" s="6">
        <f t="shared" si="2"/>
        <v>187864.94</v>
      </c>
    </row>
    <row r="52" spans="1:12" ht="19.5" customHeight="1">
      <c r="A52" s="72">
        <v>548500</v>
      </c>
      <c r="B52" s="15" t="s">
        <v>16</v>
      </c>
      <c r="C52" s="40">
        <v>137629</v>
      </c>
      <c r="D52" s="37" t="s">
        <v>16</v>
      </c>
      <c r="E52" s="24" t="s">
        <v>81</v>
      </c>
      <c r="F52" s="38" t="s">
        <v>82</v>
      </c>
      <c r="G52" s="40"/>
      <c r="H52" s="37"/>
      <c r="J52" s="6">
        <v>137629</v>
      </c>
      <c r="L52" s="6">
        <f t="shared" si="2"/>
        <v>137629</v>
      </c>
    </row>
    <row r="53" spans="1:12" ht="19.5" customHeight="1">
      <c r="A53" s="72">
        <v>2300900</v>
      </c>
      <c r="B53" s="15" t="s">
        <v>16</v>
      </c>
      <c r="C53" s="40">
        <v>338300</v>
      </c>
      <c r="D53" s="37" t="s">
        <v>16</v>
      </c>
      <c r="E53" s="24" t="s">
        <v>83</v>
      </c>
      <c r="F53" s="38" t="s">
        <v>84</v>
      </c>
      <c r="G53" s="40">
        <v>262500</v>
      </c>
      <c r="H53" s="37" t="s">
        <v>16</v>
      </c>
      <c r="J53" s="6">
        <v>75800</v>
      </c>
      <c r="K53" s="6">
        <v>262500</v>
      </c>
      <c r="L53" s="6">
        <f t="shared" si="2"/>
        <v>338300</v>
      </c>
    </row>
    <row r="54" spans="1:12" ht="19.5" customHeight="1">
      <c r="A54" s="72">
        <v>20000</v>
      </c>
      <c r="B54" s="15" t="s">
        <v>16</v>
      </c>
      <c r="C54" s="40"/>
      <c r="D54" s="37"/>
      <c r="E54" s="24" t="s">
        <v>85</v>
      </c>
      <c r="F54" s="38" t="s">
        <v>86</v>
      </c>
      <c r="G54" s="40"/>
      <c r="H54" s="37"/>
      <c r="J54" s="6">
        <v>0</v>
      </c>
      <c r="L54" s="6">
        <f t="shared" si="2"/>
        <v>0</v>
      </c>
    </row>
    <row r="55" spans="1:12" ht="19.5" customHeight="1">
      <c r="A55" s="72">
        <v>1015000</v>
      </c>
      <c r="B55" s="15" t="s">
        <v>16</v>
      </c>
      <c r="C55" s="40">
        <v>420000</v>
      </c>
      <c r="D55" s="37" t="s">
        <v>16</v>
      </c>
      <c r="E55" s="24" t="s">
        <v>87</v>
      </c>
      <c r="F55" s="38" t="s">
        <v>88</v>
      </c>
      <c r="G55" s="40"/>
      <c r="H55" s="37"/>
      <c r="J55" s="6">
        <v>420000</v>
      </c>
      <c r="L55" s="6">
        <f t="shared" si="2"/>
        <v>420000</v>
      </c>
    </row>
    <row r="56" spans="1:12" ht="19.5" customHeight="1" thickBot="1">
      <c r="A56" s="74">
        <f>SUM(A45:A55)</f>
        <v>26500000</v>
      </c>
      <c r="B56" s="43" t="s">
        <v>16</v>
      </c>
      <c r="C56" s="75">
        <f>SUM(C44:C55)+INT(SUM(D44:D55)/100)</f>
        <v>10074525</v>
      </c>
      <c r="D56" s="45">
        <f>MOD(SUM(D44:D55),100)</f>
        <v>68</v>
      </c>
      <c r="E56" s="24"/>
      <c r="F56" s="38"/>
      <c r="G56" s="47">
        <f>SUM(G44:G55)+INT(SUM(H44:H55)/100)</f>
        <v>1683810</v>
      </c>
      <c r="H56" s="45">
        <f>MOD(SUM(H44:H55),100)</f>
        <v>82</v>
      </c>
      <c r="J56" s="48">
        <f>SUM(J45:J55)</f>
        <v>8390714.86</v>
      </c>
      <c r="K56" s="48">
        <f>SUM(K45:K55)</f>
        <v>1683810.8200000003</v>
      </c>
      <c r="L56" s="48">
        <f>SUM(L45:L55)</f>
        <v>10074525.68</v>
      </c>
    </row>
    <row r="57" spans="1:15" ht="19.5" customHeight="1" thickTop="1">
      <c r="A57" s="41"/>
      <c r="B57" s="15"/>
      <c r="C57" s="40">
        <v>1964350</v>
      </c>
      <c r="D57" s="52" t="s">
        <v>16</v>
      </c>
      <c r="E57" s="24" t="s">
        <v>89</v>
      </c>
      <c r="F57" s="38" t="s">
        <v>68</v>
      </c>
      <c r="G57" s="40">
        <v>293100</v>
      </c>
      <c r="H57" s="52" t="s">
        <v>16</v>
      </c>
      <c r="J57" s="6">
        <v>1671250</v>
      </c>
      <c r="K57" s="6">
        <v>293100</v>
      </c>
      <c r="L57" s="6">
        <f aca="true" t="shared" si="3" ref="L57:L74">SUM(J57+K57)</f>
        <v>1964350</v>
      </c>
      <c r="O57" s="76">
        <f>SUM(L57+L56+L58+L59)</f>
        <v>12194875.68</v>
      </c>
    </row>
    <row r="58" spans="1:15" ht="19.5" customHeight="1">
      <c r="A58" s="41"/>
      <c r="B58" s="15"/>
      <c r="C58" s="40">
        <v>156000</v>
      </c>
      <c r="D58" s="52" t="s">
        <v>16</v>
      </c>
      <c r="E58" s="77" t="s">
        <v>90</v>
      </c>
      <c r="F58" s="38" t="s">
        <v>72</v>
      </c>
      <c r="G58" s="40">
        <v>156000</v>
      </c>
      <c r="H58" s="52" t="s">
        <v>16</v>
      </c>
      <c r="J58" s="6">
        <v>0</v>
      </c>
      <c r="K58" s="6">
        <v>156000</v>
      </c>
      <c r="L58" s="6">
        <f t="shared" si="3"/>
        <v>156000</v>
      </c>
      <c r="O58" s="50"/>
    </row>
    <row r="59" spans="1:12" ht="19.5" customHeight="1">
      <c r="A59" s="41"/>
      <c r="B59" s="15"/>
      <c r="C59" s="40"/>
      <c r="D59" s="52"/>
      <c r="E59" s="24" t="s">
        <v>91</v>
      </c>
      <c r="F59" s="38" t="s">
        <v>82</v>
      </c>
      <c r="G59" s="40"/>
      <c r="H59" s="52"/>
      <c r="J59" s="6">
        <v>0</v>
      </c>
      <c r="L59" s="6">
        <f t="shared" si="3"/>
        <v>0</v>
      </c>
    </row>
    <row r="60" spans="1:12" ht="19.5" customHeight="1">
      <c r="A60" s="41"/>
      <c r="B60" s="15"/>
      <c r="C60" s="40"/>
      <c r="D60" s="52"/>
      <c r="E60" s="24" t="s">
        <v>92</v>
      </c>
      <c r="F60" s="38" t="s">
        <v>76</v>
      </c>
      <c r="G60" s="40"/>
      <c r="H60" s="52"/>
      <c r="J60" s="6">
        <v>0</v>
      </c>
      <c r="L60" s="6">
        <f t="shared" si="3"/>
        <v>0</v>
      </c>
    </row>
    <row r="61" spans="1:12" ht="19.5" customHeight="1">
      <c r="A61" s="41"/>
      <c r="B61" s="15"/>
      <c r="C61" s="40"/>
      <c r="D61" s="52"/>
      <c r="E61" s="24" t="s">
        <v>93</v>
      </c>
      <c r="F61" s="38" t="s">
        <v>76</v>
      </c>
      <c r="G61" s="40"/>
      <c r="H61" s="52"/>
      <c r="J61" s="6">
        <v>0</v>
      </c>
      <c r="L61" s="6">
        <f t="shared" si="3"/>
        <v>0</v>
      </c>
    </row>
    <row r="62" spans="1:12" ht="19.5" customHeight="1">
      <c r="A62" s="41"/>
      <c r="B62" s="15"/>
      <c r="C62" s="40"/>
      <c r="D62" s="52"/>
      <c r="E62" s="24" t="s">
        <v>94</v>
      </c>
      <c r="F62" s="38" t="s">
        <v>78</v>
      </c>
      <c r="G62" s="40"/>
      <c r="H62" s="52"/>
      <c r="J62" s="6">
        <v>0</v>
      </c>
      <c r="L62" s="6">
        <f t="shared" si="3"/>
        <v>0</v>
      </c>
    </row>
    <row r="63" spans="1:12" ht="19.5" customHeight="1">
      <c r="A63" s="41"/>
      <c r="B63" s="15"/>
      <c r="C63" s="40"/>
      <c r="D63" s="52"/>
      <c r="E63" s="24" t="s">
        <v>37</v>
      </c>
      <c r="F63" s="38" t="s">
        <v>38</v>
      </c>
      <c r="G63" s="40"/>
      <c r="H63" s="52"/>
      <c r="J63" s="6">
        <v>0</v>
      </c>
      <c r="L63" s="6">
        <f t="shared" si="3"/>
        <v>0</v>
      </c>
    </row>
    <row r="64" spans="1:12" ht="19.5" customHeight="1">
      <c r="A64" s="41"/>
      <c r="B64" s="15"/>
      <c r="C64" s="40"/>
      <c r="D64" s="52"/>
      <c r="E64" s="78" t="s">
        <v>41</v>
      </c>
      <c r="F64" s="15">
        <v>110603</v>
      </c>
      <c r="G64" s="40"/>
      <c r="H64" s="52"/>
      <c r="J64" s="6">
        <v>0</v>
      </c>
      <c r="L64" s="6">
        <f t="shared" si="3"/>
        <v>0</v>
      </c>
    </row>
    <row r="65" spans="1:12" ht="19.5" customHeight="1">
      <c r="A65" s="41"/>
      <c r="B65" s="15"/>
      <c r="C65" s="40">
        <v>536468</v>
      </c>
      <c r="D65" s="52" t="s">
        <v>16</v>
      </c>
      <c r="E65" s="24" t="s">
        <v>43</v>
      </c>
      <c r="F65" s="38" t="s">
        <v>44</v>
      </c>
      <c r="G65" s="40">
        <v>171000</v>
      </c>
      <c r="H65" s="52" t="s">
        <v>16</v>
      </c>
      <c r="J65" s="6">
        <v>365468</v>
      </c>
      <c r="K65" s="6">
        <v>171000</v>
      </c>
      <c r="L65" s="6">
        <f t="shared" si="3"/>
        <v>536468</v>
      </c>
    </row>
    <row r="66" spans="1:12" ht="19.5" customHeight="1">
      <c r="A66" s="41"/>
      <c r="B66" s="15"/>
      <c r="C66" s="40">
        <v>1279030</v>
      </c>
      <c r="D66" s="52" t="s">
        <v>16</v>
      </c>
      <c r="E66" s="24" t="s">
        <v>45</v>
      </c>
      <c r="F66" s="38" t="s">
        <v>46</v>
      </c>
      <c r="G66" s="40">
        <v>77950</v>
      </c>
      <c r="H66" s="52" t="s">
        <v>16</v>
      </c>
      <c r="J66" s="6">
        <v>1201080</v>
      </c>
      <c r="K66" s="6">
        <v>77950</v>
      </c>
      <c r="L66" s="6">
        <f t="shared" si="3"/>
        <v>1279030</v>
      </c>
    </row>
    <row r="67" spans="1:12" ht="19.5" customHeight="1">
      <c r="A67" s="41"/>
      <c r="B67" s="15"/>
      <c r="C67" s="40">
        <v>411155</v>
      </c>
      <c r="D67" s="52">
        <v>49</v>
      </c>
      <c r="E67" s="24" t="s">
        <v>59</v>
      </c>
      <c r="F67" s="38" t="s">
        <v>60</v>
      </c>
      <c r="G67" s="40"/>
      <c r="H67" s="52"/>
      <c r="J67" s="6">
        <v>411155.49</v>
      </c>
      <c r="L67" s="6">
        <f t="shared" si="3"/>
        <v>411155.49</v>
      </c>
    </row>
    <row r="68" spans="1:12" ht="19.5" customHeight="1">
      <c r="A68" s="41"/>
      <c r="B68" s="15"/>
      <c r="C68" s="40"/>
      <c r="D68" s="52"/>
      <c r="E68" s="24" t="s">
        <v>49</v>
      </c>
      <c r="F68" s="38" t="s">
        <v>50</v>
      </c>
      <c r="G68" s="40"/>
      <c r="H68" s="52"/>
      <c r="J68" s="6">
        <v>0</v>
      </c>
      <c r="L68" s="6">
        <f t="shared" si="3"/>
        <v>0</v>
      </c>
    </row>
    <row r="69" spans="1:12" ht="19.5" customHeight="1">
      <c r="A69" s="41"/>
      <c r="B69" s="15"/>
      <c r="C69" s="40">
        <v>507690</v>
      </c>
      <c r="D69" s="52" t="s">
        <v>16</v>
      </c>
      <c r="E69" s="24" t="s">
        <v>95</v>
      </c>
      <c r="F69" s="38" t="s">
        <v>52</v>
      </c>
      <c r="G69" s="40"/>
      <c r="H69" s="52"/>
      <c r="J69" s="6">
        <v>507690</v>
      </c>
      <c r="L69" s="6">
        <f t="shared" si="3"/>
        <v>507690</v>
      </c>
    </row>
    <row r="70" spans="1:12" ht="19.5" customHeight="1">
      <c r="A70" s="41"/>
      <c r="B70" s="15"/>
      <c r="C70" s="40"/>
      <c r="D70" s="52"/>
      <c r="E70" s="24" t="s">
        <v>53</v>
      </c>
      <c r="F70" s="38" t="s">
        <v>54</v>
      </c>
      <c r="G70" s="40"/>
      <c r="H70" s="52"/>
      <c r="J70" s="6">
        <v>0</v>
      </c>
      <c r="L70" s="6">
        <f t="shared" si="3"/>
        <v>0</v>
      </c>
    </row>
    <row r="71" spans="1:12" ht="19.5" customHeight="1">
      <c r="A71" s="41"/>
      <c r="B71" s="15"/>
      <c r="C71" s="40">
        <v>2483634</v>
      </c>
      <c r="D71" s="37">
        <v>41</v>
      </c>
      <c r="E71" s="24" t="s">
        <v>96</v>
      </c>
      <c r="F71" s="38" t="s">
        <v>56</v>
      </c>
      <c r="G71" s="40">
        <v>415081</v>
      </c>
      <c r="H71" s="37">
        <v>89</v>
      </c>
      <c r="J71" s="6">
        <v>2068552.52</v>
      </c>
      <c r="K71" s="6">
        <v>415081.89</v>
      </c>
      <c r="L71" s="6">
        <f t="shared" si="3"/>
        <v>2483634.41</v>
      </c>
    </row>
    <row r="72" spans="1:12" ht="19.5" customHeight="1">
      <c r="A72" s="41"/>
      <c r="B72" s="15"/>
      <c r="C72" s="40">
        <v>435000</v>
      </c>
      <c r="D72" s="52" t="s">
        <v>16</v>
      </c>
      <c r="E72" s="24" t="s">
        <v>97</v>
      </c>
      <c r="F72" s="38" t="s">
        <v>58</v>
      </c>
      <c r="G72" s="40">
        <v>419000</v>
      </c>
      <c r="H72" s="52" t="s">
        <v>16</v>
      </c>
      <c r="J72" s="6">
        <v>16000</v>
      </c>
      <c r="K72" s="6">
        <v>419000</v>
      </c>
      <c r="L72" s="6">
        <f t="shared" si="3"/>
        <v>435000</v>
      </c>
    </row>
    <row r="73" spans="1:12" ht="19.5" customHeight="1">
      <c r="A73" s="72"/>
      <c r="B73" s="24"/>
      <c r="C73" s="36"/>
      <c r="D73" s="52"/>
      <c r="E73" s="24" t="s">
        <v>61</v>
      </c>
      <c r="F73" s="38"/>
      <c r="G73" s="36"/>
      <c r="H73" s="52"/>
      <c r="J73" s="6">
        <v>0</v>
      </c>
      <c r="L73" s="6">
        <f t="shared" si="3"/>
        <v>0</v>
      </c>
    </row>
    <row r="74" spans="1:12" ht="19.5" customHeight="1">
      <c r="A74" s="72"/>
      <c r="B74" s="24"/>
      <c r="C74" s="36"/>
      <c r="D74" s="52"/>
      <c r="E74" s="78" t="s">
        <v>62</v>
      </c>
      <c r="F74" s="55" t="s">
        <v>63</v>
      </c>
      <c r="G74" s="36"/>
      <c r="H74" s="52"/>
      <c r="J74" s="6">
        <v>0</v>
      </c>
      <c r="L74" s="6">
        <f t="shared" si="3"/>
        <v>0</v>
      </c>
    </row>
    <row r="75" spans="1:12" ht="19.5" customHeight="1">
      <c r="A75" s="79"/>
      <c r="B75" s="32"/>
      <c r="C75" s="57">
        <f>SUM(C57:C74)+INT(SUM(D57:D74)/100)</f>
        <v>7773327</v>
      </c>
      <c r="D75" s="45">
        <f>MOD(SUM(D57:D74),100)</f>
        <v>90</v>
      </c>
      <c r="E75" s="78"/>
      <c r="F75" s="32"/>
      <c r="G75" s="57">
        <f>SUM(G57:G74)+INT(SUM(H57:H74)/100)</f>
        <v>1532131</v>
      </c>
      <c r="H75" s="45">
        <f>MOD(SUM(H57:H74),100)</f>
        <v>89</v>
      </c>
      <c r="J75" s="58">
        <f>SUM(J57:J74)</f>
        <v>6241196.01</v>
      </c>
      <c r="K75" s="58">
        <f>SUM(K57:K74)</f>
        <v>1532131.8900000001</v>
      </c>
      <c r="L75" s="58">
        <f>SUM(L57:L74)</f>
        <v>7773327.9</v>
      </c>
    </row>
    <row r="76" spans="1:12" ht="19.5" customHeight="1">
      <c r="A76" s="80"/>
      <c r="B76" s="81"/>
      <c r="C76" s="82">
        <f>SUM(C56+C75)+INT(SUM(D56+D75)/100)</f>
        <v>17847853</v>
      </c>
      <c r="D76" s="83">
        <f>MOD(SUM(D56+D75),100)</f>
        <v>58</v>
      </c>
      <c r="E76" s="84" t="s">
        <v>98</v>
      </c>
      <c r="F76" s="85"/>
      <c r="G76" s="82">
        <f>SUM(G56+G75)+INT(SUM(H56+H75)/100)</f>
        <v>3215942</v>
      </c>
      <c r="H76" s="83">
        <f>MOD(SUM(H56+H75),100)</f>
        <v>71</v>
      </c>
      <c r="J76" s="6">
        <f>SUM(J56+J75)</f>
        <v>14631910.87</v>
      </c>
      <c r="K76" s="6">
        <f>SUM(K56+K75)</f>
        <v>3215942.7100000004</v>
      </c>
      <c r="L76" s="6">
        <f>SUM(L56+L75)</f>
        <v>17847853.58</v>
      </c>
    </row>
    <row r="77" spans="1:8" ht="19.5" customHeight="1">
      <c r="A77" s="86"/>
      <c r="B77" s="86"/>
      <c r="C77" s="61">
        <v>6685207</v>
      </c>
      <c r="D77" s="37">
        <v>64</v>
      </c>
      <c r="E77" s="84" t="s">
        <v>99</v>
      </c>
      <c r="F77" s="85"/>
      <c r="G77" s="87"/>
      <c r="H77" s="62"/>
    </row>
    <row r="78" spans="3:8" ht="19.5" customHeight="1">
      <c r="C78" s="36"/>
      <c r="D78" s="36"/>
      <c r="E78" s="78" t="s">
        <v>100</v>
      </c>
      <c r="G78" s="88"/>
      <c r="H78" s="30"/>
    </row>
    <row r="79" spans="3:12" ht="19.5" customHeight="1">
      <c r="C79" s="75"/>
      <c r="D79" s="89"/>
      <c r="E79" s="84" t="s">
        <v>101</v>
      </c>
      <c r="F79" s="85"/>
      <c r="G79" s="87" t="s">
        <v>102</v>
      </c>
      <c r="H79" s="62" t="s">
        <v>103</v>
      </c>
      <c r="J79" s="6">
        <f>SUM(J39-J76)</f>
        <v>6951999.319999998</v>
      </c>
      <c r="K79" s="6">
        <f>SUM(K39-K76)</f>
        <v>-266791.68000000017</v>
      </c>
      <c r="L79" s="6">
        <f>SUM(L39-L76)</f>
        <v>6685207.640000001</v>
      </c>
    </row>
    <row r="80" spans="1:12" ht="19.5" customHeight="1" thickBot="1">
      <c r="A80" s="90"/>
      <c r="B80" s="90"/>
      <c r="C80" s="91">
        <f>SUM(C8+C39-C76)+INT(SUM(D8+D39-D76)/100)</f>
        <v>33438141</v>
      </c>
      <c r="D80" s="92">
        <f>MOD(SUM(D8+D39-D76),100)</f>
        <v>7</v>
      </c>
      <c r="E80" s="5" t="s">
        <v>104</v>
      </c>
      <c r="F80" s="90"/>
      <c r="G80" s="93">
        <f>SUM(G8+G39-G76)+INT(SUM(H8+H39-H76)/100)</f>
        <v>33438141</v>
      </c>
      <c r="H80" s="92">
        <f>MOD(SUM(H8+H39-H76),100)</f>
        <v>7</v>
      </c>
      <c r="J80" s="6">
        <f>SUM(J9+J39-J76)</f>
        <v>33704932.75</v>
      </c>
      <c r="K80" s="6">
        <f>SUM(K9+K39-K76)</f>
        <v>33438141.07</v>
      </c>
      <c r="L80" s="6">
        <f>SUM(L9+L39-L76)</f>
        <v>33438141.07</v>
      </c>
    </row>
    <row r="81" spans="3:8" ht="19.5" thickTop="1">
      <c r="C81" s="94"/>
      <c r="D81" s="94"/>
      <c r="G81" s="94"/>
      <c r="H81" s="94"/>
    </row>
    <row r="82" spans="7:8" ht="18.75">
      <c r="G82" s="94"/>
      <c r="H82" s="94"/>
    </row>
    <row r="83" spans="7:8" ht="18.75">
      <c r="G83" s="94"/>
      <c r="H83" s="94"/>
    </row>
    <row r="84" spans="7:8" ht="18.75">
      <c r="G84" s="94"/>
      <c r="H84" s="94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A5" sqref="A5:D5"/>
    </sheetView>
  </sheetViews>
  <sheetFormatPr defaultColWidth="9.140625" defaultRowHeight="15"/>
  <cols>
    <col min="1" max="1" width="34.421875" style="96" customWidth="1"/>
    <col min="2" max="2" width="8.140625" style="96" customWidth="1"/>
    <col min="3" max="3" width="12.57421875" style="96" customWidth="1"/>
    <col min="4" max="4" width="4.00390625" style="96" customWidth="1"/>
    <col min="5" max="5" width="12.7109375" style="96" customWidth="1"/>
    <col min="6" max="6" width="4.7109375" style="96" bestFit="1" customWidth="1"/>
    <col min="7" max="9" width="9.00390625" style="96" customWidth="1"/>
    <col min="10" max="10" width="13.421875" style="96" customWidth="1"/>
    <col min="11" max="16384" width="9.00390625" style="96" customWidth="1"/>
  </cols>
  <sheetData>
    <row r="1" spans="1:6" ht="21">
      <c r="A1" s="95" t="s">
        <v>105</v>
      </c>
      <c r="B1" s="95"/>
      <c r="C1" s="95"/>
      <c r="D1" s="95"/>
      <c r="E1" s="95"/>
      <c r="F1" s="95"/>
    </row>
    <row r="2" spans="1:6" ht="21">
      <c r="A2" s="95" t="s">
        <v>106</v>
      </c>
      <c r="B2" s="95"/>
      <c r="C2" s="95"/>
      <c r="D2" s="95"/>
      <c r="E2" s="95"/>
      <c r="F2" s="95"/>
    </row>
    <row r="3" spans="1:6" ht="21">
      <c r="A3" s="97">
        <v>41729</v>
      </c>
      <c r="B3" s="97"/>
      <c r="C3" s="97"/>
      <c r="D3" s="97"/>
      <c r="E3" s="97"/>
      <c r="F3" s="97"/>
    </row>
    <row r="4" spans="1:6" ht="21">
      <c r="A4" s="98" t="s">
        <v>9</v>
      </c>
      <c r="B4" s="98" t="s">
        <v>107</v>
      </c>
      <c r="C4" s="99" t="s">
        <v>108</v>
      </c>
      <c r="D4" s="98"/>
      <c r="E4" s="98" t="s">
        <v>109</v>
      </c>
      <c r="F4" s="98"/>
    </row>
    <row r="5" spans="1:6" ht="21" customHeight="1">
      <c r="A5" s="100" t="s">
        <v>110</v>
      </c>
      <c r="B5" s="101" t="s">
        <v>111</v>
      </c>
      <c r="C5" s="102">
        <v>12778</v>
      </c>
      <c r="D5" s="103">
        <v>4</v>
      </c>
      <c r="E5" s="102"/>
      <c r="F5" s="104"/>
    </row>
    <row r="6" spans="1:6" ht="21" customHeight="1">
      <c r="A6" s="100" t="s">
        <v>112</v>
      </c>
      <c r="B6" s="101" t="s">
        <v>113</v>
      </c>
      <c r="C6" s="102">
        <v>13771211</v>
      </c>
      <c r="D6" s="104">
        <v>37</v>
      </c>
      <c r="E6" s="102"/>
      <c r="F6" s="104"/>
    </row>
    <row r="7" spans="1:6" ht="21" customHeight="1">
      <c r="A7" s="105" t="s">
        <v>114</v>
      </c>
      <c r="B7" s="101" t="s">
        <v>115</v>
      </c>
      <c r="C7" s="102">
        <v>9135032</v>
      </c>
      <c r="D7" s="104">
        <v>66</v>
      </c>
      <c r="E7" s="102"/>
      <c r="F7" s="104"/>
    </row>
    <row r="8" spans="1:6" ht="21" customHeight="1">
      <c r="A8" s="105" t="s">
        <v>116</v>
      </c>
      <c r="B8" s="101" t="s">
        <v>113</v>
      </c>
      <c r="C8" s="102">
        <v>4519119</v>
      </c>
      <c r="D8" s="104" t="s">
        <v>16</v>
      </c>
      <c r="E8" s="102"/>
      <c r="F8" s="104"/>
    </row>
    <row r="9" spans="1:6" ht="21" customHeight="1">
      <c r="A9" s="105" t="s">
        <v>117</v>
      </c>
      <c r="B9" s="101" t="s">
        <v>113</v>
      </c>
      <c r="C9" s="102">
        <v>6000000</v>
      </c>
      <c r="D9" s="104" t="s">
        <v>16</v>
      </c>
      <c r="E9" s="102"/>
      <c r="F9" s="104"/>
    </row>
    <row r="10" spans="1:6" ht="21" customHeight="1">
      <c r="A10" s="100" t="s">
        <v>118</v>
      </c>
      <c r="B10" s="101" t="s">
        <v>119</v>
      </c>
      <c r="C10" s="102"/>
      <c r="D10" s="103"/>
      <c r="E10" s="102"/>
      <c r="F10" s="104"/>
    </row>
    <row r="11" spans="1:6" ht="21" customHeight="1">
      <c r="A11" s="100" t="s">
        <v>120</v>
      </c>
      <c r="B11" s="101" t="s">
        <v>38</v>
      </c>
      <c r="C11" s="102">
        <v>12000</v>
      </c>
      <c r="D11" s="103" t="s">
        <v>16</v>
      </c>
      <c r="E11" s="102"/>
      <c r="F11" s="104"/>
    </row>
    <row r="12" spans="1:6" ht="21" customHeight="1">
      <c r="A12" s="100" t="s">
        <v>121</v>
      </c>
      <c r="B12" s="101" t="s">
        <v>40</v>
      </c>
      <c r="C12" s="102"/>
      <c r="D12" s="103"/>
      <c r="E12" s="102"/>
      <c r="F12" s="104"/>
    </row>
    <row r="13" spans="1:6" ht="21" customHeight="1">
      <c r="A13" s="100" t="s">
        <v>122</v>
      </c>
      <c r="B13" s="101" t="s">
        <v>42</v>
      </c>
      <c r="C13" s="102">
        <v>0</v>
      </c>
      <c r="D13" s="103" t="s">
        <v>16</v>
      </c>
      <c r="E13" s="102"/>
      <c r="F13" s="104"/>
    </row>
    <row r="14" spans="1:6" ht="21" customHeight="1">
      <c r="A14" s="100" t="s">
        <v>45</v>
      </c>
      <c r="B14" s="101" t="s">
        <v>46</v>
      </c>
      <c r="C14" s="102">
        <v>133030</v>
      </c>
      <c r="D14" s="103" t="s">
        <v>16</v>
      </c>
      <c r="E14" s="102"/>
      <c r="F14" s="104"/>
    </row>
    <row r="15" spans="1:6" ht="21" customHeight="1">
      <c r="A15" s="100" t="s">
        <v>123</v>
      </c>
      <c r="B15" s="101" t="s">
        <v>44</v>
      </c>
      <c r="C15" s="102">
        <v>167200</v>
      </c>
      <c r="D15" s="103" t="s">
        <v>16</v>
      </c>
      <c r="E15" s="102"/>
      <c r="F15" s="104"/>
    </row>
    <row r="16" spans="1:6" ht="21" customHeight="1">
      <c r="A16" s="100" t="s">
        <v>62</v>
      </c>
      <c r="B16" s="101" t="s">
        <v>63</v>
      </c>
      <c r="C16" s="102"/>
      <c r="D16" s="103"/>
      <c r="E16" s="102"/>
      <c r="F16" s="104"/>
    </row>
    <row r="17" spans="1:6" ht="21" customHeight="1">
      <c r="A17" s="100" t="s">
        <v>124</v>
      </c>
      <c r="B17" s="101" t="s">
        <v>125</v>
      </c>
      <c r="C17" s="102"/>
      <c r="D17" s="103" t="s">
        <v>16</v>
      </c>
      <c r="E17" s="102"/>
      <c r="F17" s="104"/>
    </row>
    <row r="18" spans="1:6" ht="21" customHeight="1">
      <c r="A18" s="100" t="s">
        <v>126</v>
      </c>
      <c r="B18" s="101" t="s">
        <v>60</v>
      </c>
      <c r="C18" s="102">
        <v>3306591</v>
      </c>
      <c r="D18" s="103">
        <v>82</v>
      </c>
      <c r="E18" s="102"/>
      <c r="F18" s="104"/>
    </row>
    <row r="19" spans="1:6" ht="21" customHeight="1">
      <c r="A19" s="100" t="s">
        <v>61</v>
      </c>
      <c r="B19" s="101" t="s">
        <v>127</v>
      </c>
      <c r="C19" s="102"/>
      <c r="D19" s="103"/>
      <c r="E19" s="102"/>
      <c r="F19" s="104"/>
    </row>
    <row r="20" spans="1:6" ht="21" customHeight="1">
      <c r="A20" s="100" t="s">
        <v>128</v>
      </c>
      <c r="B20" s="106">
        <v>210200</v>
      </c>
      <c r="C20" s="102"/>
      <c r="D20" s="103"/>
      <c r="E20" s="102"/>
      <c r="F20" s="104"/>
    </row>
    <row r="21" spans="1:6" ht="21" customHeight="1">
      <c r="A21" s="100" t="s">
        <v>51</v>
      </c>
      <c r="B21" s="107" t="s">
        <v>52</v>
      </c>
      <c r="C21" s="102"/>
      <c r="D21" s="103"/>
      <c r="E21" s="102">
        <v>941500</v>
      </c>
      <c r="F21" s="104" t="s">
        <v>16</v>
      </c>
    </row>
    <row r="22" spans="1:6" ht="21" customHeight="1">
      <c r="A22" s="100" t="s">
        <v>53</v>
      </c>
      <c r="B22" s="107" t="s">
        <v>54</v>
      </c>
      <c r="C22" s="102"/>
      <c r="D22" s="103"/>
      <c r="E22" s="102"/>
      <c r="F22" s="104"/>
    </row>
    <row r="23" spans="1:6" ht="21" customHeight="1">
      <c r="A23" s="100" t="s">
        <v>129</v>
      </c>
      <c r="B23" s="101" t="s">
        <v>56</v>
      </c>
      <c r="C23" s="102"/>
      <c r="D23" s="103"/>
      <c r="E23" s="102">
        <v>312897</v>
      </c>
      <c r="F23" s="104">
        <v>58</v>
      </c>
    </row>
    <row r="24" spans="1:6" ht="21" customHeight="1">
      <c r="A24" s="100" t="s">
        <v>97</v>
      </c>
      <c r="B24" s="101" t="s">
        <v>58</v>
      </c>
      <c r="C24" s="102"/>
      <c r="D24" s="103"/>
      <c r="E24" s="102">
        <v>18565029</v>
      </c>
      <c r="F24" s="104">
        <v>71</v>
      </c>
    </row>
    <row r="25" spans="1:6" ht="21" customHeight="1">
      <c r="A25" s="100" t="s">
        <v>130</v>
      </c>
      <c r="B25" s="101" t="s">
        <v>131</v>
      </c>
      <c r="C25" s="102"/>
      <c r="D25" s="103"/>
      <c r="E25" s="102">
        <v>8966938</v>
      </c>
      <c r="F25" s="104">
        <v>29</v>
      </c>
    </row>
    <row r="26" spans="1:6" ht="21" customHeight="1">
      <c r="A26" s="100" t="s">
        <v>132</v>
      </c>
      <c r="B26" s="101" t="s">
        <v>133</v>
      </c>
      <c r="C26" s="102"/>
      <c r="D26" s="103"/>
      <c r="E26" s="102">
        <v>20465472</v>
      </c>
      <c r="F26" s="104">
        <v>99</v>
      </c>
    </row>
    <row r="27" spans="1:6" ht="21" customHeight="1">
      <c r="A27" s="100" t="s">
        <v>67</v>
      </c>
      <c r="B27" s="101" t="s">
        <v>68</v>
      </c>
      <c r="C27" s="102">
        <v>3190445</v>
      </c>
      <c r="D27" s="104" t="s">
        <v>16</v>
      </c>
      <c r="E27" s="102"/>
      <c r="F27" s="104"/>
    </row>
    <row r="28" spans="1:6" ht="21" customHeight="1">
      <c r="A28" s="100" t="s">
        <v>134</v>
      </c>
      <c r="B28" s="101" t="s">
        <v>70</v>
      </c>
      <c r="C28" s="108">
        <v>1312320</v>
      </c>
      <c r="D28" s="103" t="s">
        <v>16</v>
      </c>
      <c r="E28" s="102"/>
      <c r="F28" s="104"/>
    </row>
    <row r="29" spans="1:6" ht="21" customHeight="1">
      <c r="A29" s="100" t="s">
        <v>71</v>
      </c>
      <c r="B29" s="101" t="s">
        <v>72</v>
      </c>
      <c r="C29" s="108">
        <v>4412759</v>
      </c>
      <c r="D29" s="103" t="s">
        <v>16</v>
      </c>
      <c r="E29" s="102"/>
      <c r="F29" s="104"/>
    </row>
    <row r="30" spans="1:6" ht="21" customHeight="1">
      <c r="A30" s="100" t="s">
        <v>73</v>
      </c>
      <c r="B30" s="101" t="s">
        <v>74</v>
      </c>
      <c r="C30" s="102">
        <v>198974</v>
      </c>
      <c r="D30" s="103" t="s">
        <v>16</v>
      </c>
      <c r="E30" s="108"/>
      <c r="F30" s="104"/>
    </row>
    <row r="31" spans="1:6" ht="21" customHeight="1">
      <c r="A31" s="100" t="s">
        <v>75</v>
      </c>
      <c r="B31" s="101" t="s">
        <v>76</v>
      </c>
      <c r="C31" s="102">
        <v>1541114</v>
      </c>
      <c r="D31" s="104">
        <v>7</v>
      </c>
      <c r="E31" s="108"/>
      <c r="F31" s="104"/>
    </row>
    <row r="32" spans="1:6" ht="21" customHeight="1">
      <c r="A32" s="100" t="s">
        <v>77</v>
      </c>
      <c r="B32" s="101" t="s">
        <v>78</v>
      </c>
      <c r="C32" s="102">
        <v>455469</v>
      </c>
      <c r="D32" s="103">
        <v>67</v>
      </c>
      <c r="E32" s="108"/>
      <c r="F32" s="104"/>
    </row>
    <row r="33" spans="1:6" ht="21" customHeight="1">
      <c r="A33" s="100" t="s">
        <v>79</v>
      </c>
      <c r="B33" s="101" t="s">
        <v>80</v>
      </c>
      <c r="C33" s="102">
        <v>187864</v>
      </c>
      <c r="D33" s="104">
        <v>94</v>
      </c>
      <c r="E33" s="102"/>
      <c r="F33" s="104"/>
    </row>
    <row r="34" spans="1:6" ht="21" customHeight="1">
      <c r="A34" s="100" t="s">
        <v>81</v>
      </c>
      <c r="B34" s="101" t="s">
        <v>82</v>
      </c>
      <c r="C34" s="102">
        <v>137629</v>
      </c>
      <c r="D34" s="103" t="s">
        <v>16</v>
      </c>
      <c r="E34" s="102"/>
      <c r="F34" s="104"/>
    </row>
    <row r="35" spans="1:6" ht="21" customHeight="1">
      <c r="A35" s="100" t="s">
        <v>83</v>
      </c>
      <c r="B35" s="101" t="s">
        <v>84</v>
      </c>
      <c r="C35" s="102">
        <v>338300</v>
      </c>
      <c r="D35" s="103" t="s">
        <v>16</v>
      </c>
      <c r="E35" s="108"/>
      <c r="F35" s="104"/>
    </row>
    <row r="36" spans="1:6" ht="21" customHeight="1">
      <c r="A36" s="100" t="s">
        <v>85</v>
      </c>
      <c r="B36" s="106">
        <v>551000</v>
      </c>
      <c r="C36" s="102"/>
      <c r="D36" s="103"/>
      <c r="E36" s="102"/>
      <c r="F36" s="104"/>
    </row>
    <row r="37" spans="1:6" ht="21" customHeight="1">
      <c r="A37" s="100" t="s">
        <v>87</v>
      </c>
      <c r="B37" s="101" t="s">
        <v>88</v>
      </c>
      <c r="C37" s="108">
        <v>420000</v>
      </c>
      <c r="D37" s="103" t="s">
        <v>16</v>
      </c>
      <c r="E37" s="102"/>
      <c r="F37" s="104"/>
    </row>
    <row r="38" spans="1:6" ht="21" customHeight="1">
      <c r="A38" s="109"/>
      <c r="B38" s="110"/>
      <c r="C38" s="111"/>
      <c r="D38" s="112"/>
      <c r="E38" s="111"/>
      <c r="F38" s="113"/>
    </row>
    <row r="39" spans="1:6" ht="21" customHeight="1" thickBot="1">
      <c r="A39" s="114"/>
      <c r="B39" s="115"/>
      <c r="C39" s="116">
        <f>SUM(C5:C38)+INT(SUM(D5:D38)/100)</f>
        <v>49251838</v>
      </c>
      <c r="D39" s="117">
        <f>MOD(SUM(D5:D38),100)</f>
        <v>57</v>
      </c>
      <c r="E39" s="116">
        <f>SUM(E5:E38)+INT(SUM(F5:F38)/100)</f>
        <v>49251838</v>
      </c>
      <c r="F39" s="117">
        <f>MOD(SUM(F5:F38),100)</f>
        <v>57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A5" sqref="A5:D5"/>
    </sheetView>
  </sheetViews>
  <sheetFormatPr defaultColWidth="9.140625" defaultRowHeight="15"/>
  <cols>
    <col min="1" max="1" width="9.00390625" style="119" customWidth="1"/>
    <col min="2" max="2" width="33.00390625" style="119" customWidth="1"/>
    <col min="3" max="3" width="16.140625" style="119" customWidth="1"/>
    <col min="4" max="4" width="3.421875" style="119" customWidth="1"/>
    <col min="5" max="5" width="13.7109375" style="119" customWidth="1"/>
    <col min="6" max="6" width="9.00390625" style="119" customWidth="1"/>
    <col min="7" max="7" width="14.00390625" style="119" customWidth="1"/>
    <col min="8" max="8" width="12.421875" style="119" customWidth="1"/>
    <col min="9" max="16384" width="9.00390625" style="119" customWidth="1"/>
  </cols>
  <sheetData>
    <row r="1" spans="1:5" ht="22.5" customHeight="1">
      <c r="A1" s="118" t="s">
        <v>0</v>
      </c>
      <c r="B1" s="118"/>
      <c r="C1" s="118"/>
      <c r="D1" s="118"/>
      <c r="E1" s="118"/>
    </row>
    <row r="2" spans="1:5" ht="22.5" customHeight="1">
      <c r="A2" s="7" t="s">
        <v>135</v>
      </c>
      <c r="B2" s="7"/>
      <c r="C2" s="7"/>
      <c r="D2" s="7"/>
      <c r="E2" s="7"/>
    </row>
    <row r="3" spans="1:5" ht="28.5" customHeight="1">
      <c r="A3" s="7" t="s">
        <v>136</v>
      </c>
      <c r="B3" s="7"/>
      <c r="C3" s="7"/>
      <c r="D3" s="7"/>
      <c r="E3" s="7"/>
    </row>
    <row r="4" spans="1:5" ht="22.5" customHeight="1">
      <c r="A4" s="3" t="s">
        <v>137</v>
      </c>
      <c r="B4" s="96"/>
      <c r="C4" s="120" t="s">
        <v>6</v>
      </c>
      <c r="D4" s="120"/>
      <c r="E4" s="120" t="s">
        <v>138</v>
      </c>
    </row>
    <row r="5" spans="1:8" ht="22.5" customHeight="1">
      <c r="A5" s="96"/>
      <c r="B5" s="96" t="s">
        <v>139</v>
      </c>
      <c r="C5" s="121">
        <f>151903.39+2049450</f>
        <v>2201353.39</v>
      </c>
      <c r="D5" s="122"/>
      <c r="E5" s="121">
        <v>20465472.99</v>
      </c>
      <c r="G5" s="123">
        <f>SUM(C5)</f>
        <v>2201353.39</v>
      </c>
      <c r="H5" s="124">
        <f>SUM(G5+E5)</f>
        <v>22666826.38</v>
      </c>
    </row>
    <row r="6" spans="1:8" ht="22.5" customHeight="1">
      <c r="A6" s="96"/>
      <c r="B6" s="96" t="s">
        <v>140</v>
      </c>
      <c r="C6" s="121">
        <v>417382.64</v>
      </c>
      <c r="D6" s="122"/>
      <c r="E6" s="121">
        <v>2516530.23</v>
      </c>
      <c r="G6" s="123">
        <f aca="true" t="shared" si="0" ref="G6:G17">SUM(C6)</f>
        <v>417382.64</v>
      </c>
      <c r="H6" s="124">
        <f aca="true" t="shared" si="1" ref="H6:H18">SUM(G6+E6)</f>
        <v>2933912.87</v>
      </c>
    </row>
    <row r="7" spans="1:8" ht="22.5" customHeight="1">
      <c r="A7" s="96"/>
      <c r="B7" s="96" t="s">
        <v>128</v>
      </c>
      <c r="C7" s="125"/>
      <c r="D7" s="96"/>
      <c r="E7" s="125"/>
      <c r="G7" s="123">
        <f>SUM(C7)</f>
        <v>0</v>
      </c>
      <c r="H7" s="124">
        <f>SUM(G7+E7)</f>
        <v>0</v>
      </c>
    </row>
    <row r="8" spans="1:8" ht="22.5" customHeight="1">
      <c r="A8" s="96"/>
      <c r="B8" s="96" t="s">
        <v>61</v>
      </c>
      <c r="C8" s="121"/>
      <c r="D8" s="96"/>
      <c r="E8" s="121"/>
      <c r="G8" s="123">
        <f>SUM(C8)</f>
        <v>0</v>
      </c>
      <c r="H8" s="124">
        <f t="shared" si="1"/>
        <v>0</v>
      </c>
    </row>
    <row r="9" spans="1:8" ht="22.5" customHeight="1">
      <c r="A9" s="96"/>
      <c r="B9" s="96" t="s">
        <v>62</v>
      </c>
      <c r="C9" s="121"/>
      <c r="D9" s="96"/>
      <c r="E9" s="121"/>
      <c r="G9" s="123">
        <f>SUM(C9)</f>
        <v>0</v>
      </c>
      <c r="H9" s="124">
        <f>SUM(G9+E9)</f>
        <v>0</v>
      </c>
    </row>
    <row r="10" spans="1:8" ht="22.5" customHeight="1">
      <c r="A10" s="96"/>
      <c r="B10" s="96" t="s">
        <v>51</v>
      </c>
      <c r="C10" s="121"/>
      <c r="D10" s="96"/>
      <c r="E10" s="121"/>
      <c r="G10" s="123">
        <f t="shared" si="0"/>
        <v>0</v>
      </c>
      <c r="H10" s="124">
        <f t="shared" si="1"/>
        <v>0</v>
      </c>
    </row>
    <row r="11" spans="1:8" ht="22.5" customHeight="1">
      <c r="A11" s="96"/>
      <c r="B11" s="96" t="s">
        <v>57</v>
      </c>
      <c r="C11" s="121">
        <v>2475</v>
      </c>
      <c r="D11" s="96"/>
      <c r="E11" s="121">
        <v>19850</v>
      </c>
      <c r="G11" s="123">
        <f t="shared" si="0"/>
        <v>2475</v>
      </c>
      <c r="H11" s="124">
        <f t="shared" si="1"/>
        <v>22325</v>
      </c>
    </row>
    <row r="12" spans="1:8" ht="22.5" customHeight="1">
      <c r="A12" s="96"/>
      <c r="B12" s="96" t="s">
        <v>141</v>
      </c>
      <c r="C12" s="125">
        <v>171000</v>
      </c>
      <c r="D12" s="96"/>
      <c r="E12" s="125">
        <v>369268</v>
      </c>
      <c r="G12" s="123">
        <f t="shared" si="0"/>
        <v>171000</v>
      </c>
      <c r="H12" s="124">
        <f t="shared" si="1"/>
        <v>540268</v>
      </c>
    </row>
    <row r="13" spans="1:8" ht="22.5" customHeight="1">
      <c r="A13" s="96"/>
      <c r="B13" s="96" t="s">
        <v>142</v>
      </c>
      <c r="C13" s="125">
        <v>156000</v>
      </c>
      <c r="D13" s="96"/>
      <c r="E13" s="126">
        <v>1161000</v>
      </c>
      <c r="G13" s="123">
        <f t="shared" si="0"/>
        <v>156000</v>
      </c>
      <c r="H13" s="124">
        <f>SUM(G13+E13)</f>
        <v>1317000</v>
      </c>
    </row>
    <row r="14" spans="1:8" ht="22.5" customHeight="1">
      <c r="A14" s="96"/>
      <c r="B14" s="96" t="s">
        <v>143</v>
      </c>
      <c r="C14" s="125">
        <v>540</v>
      </c>
      <c r="D14" s="96"/>
      <c r="E14" s="126">
        <v>540</v>
      </c>
      <c r="G14" s="123">
        <f t="shared" si="0"/>
        <v>540</v>
      </c>
      <c r="H14" s="124">
        <f t="shared" si="1"/>
        <v>1080</v>
      </c>
    </row>
    <row r="15" spans="1:8" ht="22.5" customHeight="1">
      <c r="A15" s="96"/>
      <c r="B15" s="96" t="s">
        <v>144</v>
      </c>
      <c r="C15" s="125"/>
      <c r="D15" s="96"/>
      <c r="E15" s="126"/>
      <c r="G15" s="123">
        <f t="shared" si="0"/>
        <v>0</v>
      </c>
      <c r="H15" s="124">
        <f t="shared" si="1"/>
        <v>0</v>
      </c>
    </row>
    <row r="16" spans="1:8" ht="22.5" customHeight="1">
      <c r="A16" s="96"/>
      <c r="B16" s="96" t="s">
        <v>145</v>
      </c>
      <c r="C16" s="121">
        <v>400</v>
      </c>
      <c r="D16" s="96"/>
      <c r="E16" s="127">
        <v>400</v>
      </c>
      <c r="G16" s="123">
        <f t="shared" si="0"/>
        <v>400</v>
      </c>
      <c r="H16" s="124">
        <f t="shared" si="1"/>
        <v>800</v>
      </c>
    </row>
    <row r="17" spans="1:8" ht="22.5" customHeight="1">
      <c r="A17" s="96"/>
      <c r="B17" s="96" t="s">
        <v>146</v>
      </c>
      <c r="C17" s="121"/>
      <c r="D17" s="96"/>
      <c r="E17" s="127"/>
      <c r="G17" s="123">
        <f t="shared" si="0"/>
        <v>0</v>
      </c>
      <c r="H17" s="124">
        <f t="shared" si="1"/>
        <v>0</v>
      </c>
    </row>
    <row r="18" spans="1:8" ht="22.5" customHeight="1" thickBot="1">
      <c r="A18" s="128"/>
      <c r="B18" s="128"/>
      <c r="C18" s="129">
        <f>SUM(C5:C17)</f>
        <v>2949151.0300000003</v>
      </c>
      <c r="D18" s="130"/>
      <c r="E18" s="131">
        <f>SUM(E5:E17)</f>
        <v>24533061.22</v>
      </c>
      <c r="G18" s="123">
        <f>SUM(C18)</f>
        <v>2949151.0300000003</v>
      </c>
      <c r="H18" s="124">
        <f t="shared" si="1"/>
        <v>27482212.25</v>
      </c>
    </row>
    <row r="19" spans="1:5" ht="22.5" customHeight="1" thickTop="1">
      <c r="A19" s="3" t="s">
        <v>66</v>
      </c>
      <c r="B19" s="96"/>
      <c r="C19" s="96"/>
      <c r="D19" s="96"/>
      <c r="E19" s="132"/>
    </row>
    <row r="20" spans="1:8" ht="22.5" customHeight="1">
      <c r="A20" s="96"/>
      <c r="B20" s="96" t="s">
        <v>147</v>
      </c>
      <c r="C20" s="122">
        <f>1683810.82+293100+156000</f>
        <v>2132910.8200000003</v>
      </c>
      <c r="D20" s="96"/>
      <c r="E20" s="122">
        <v>12194875.68</v>
      </c>
      <c r="G20" s="124">
        <f>SUM(C20)</f>
        <v>2132910.8200000003</v>
      </c>
      <c r="H20" s="124">
        <f>SUM(E20+C20)</f>
        <v>14327786.5</v>
      </c>
    </row>
    <row r="21" spans="1:8" ht="22.5" customHeight="1">
      <c r="A21" s="96"/>
      <c r="B21" s="96" t="s">
        <v>148</v>
      </c>
      <c r="C21" s="121">
        <v>415081.89</v>
      </c>
      <c r="D21" s="96"/>
      <c r="E21" s="121">
        <v>2483634.41</v>
      </c>
      <c r="G21" s="124">
        <f aca="true" t="shared" si="2" ref="G21:G33">SUM(C21)</f>
        <v>415081.89</v>
      </c>
      <c r="H21" s="124">
        <f aca="true" t="shared" si="3" ref="H21:H32">SUM(E21+C21)</f>
        <v>2898716.3000000003</v>
      </c>
    </row>
    <row r="22" spans="1:8" ht="22.5" customHeight="1">
      <c r="A22" s="96"/>
      <c r="B22" s="96" t="s">
        <v>51</v>
      </c>
      <c r="C22" s="122">
        <v>0</v>
      </c>
      <c r="D22" s="96"/>
      <c r="E22" s="122">
        <v>507690</v>
      </c>
      <c r="G22" s="124">
        <f t="shared" si="2"/>
        <v>0</v>
      </c>
      <c r="H22" s="124">
        <f t="shared" si="3"/>
        <v>507690</v>
      </c>
    </row>
    <row r="23" spans="1:8" ht="22.5" customHeight="1">
      <c r="A23" s="96"/>
      <c r="B23" s="96" t="s">
        <v>43</v>
      </c>
      <c r="C23" s="125">
        <v>171000</v>
      </c>
      <c r="D23" s="96"/>
      <c r="E23" s="125">
        <v>536468</v>
      </c>
      <c r="G23" s="124">
        <f t="shared" si="2"/>
        <v>171000</v>
      </c>
      <c r="H23" s="124">
        <f t="shared" si="3"/>
        <v>707468</v>
      </c>
    </row>
    <row r="24" spans="1:8" ht="22.5" customHeight="1">
      <c r="A24" s="96"/>
      <c r="B24" s="96" t="s">
        <v>45</v>
      </c>
      <c r="C24" s="125">
        <v>77950</v>
      </c>
      <c r="D24" s="96"/>
      <c r="E24" s="125">
        <v>1279030</v>
      </c>
      <c r="G24" s="124">
        <f t="shared" si="2"/>
        <v>77950</v>
      </c>
      <c r="H24" s="124">
        <f t="shared" si="3"/>
        <v>1356980</v>
      </c>
    </row>
    <row r="25" spans="1:8" ht="22.5" customHeight="1">
      <c r="A25" s="96"/>
      <c r="B25" s="96" t="s">
        <v>62</v>
      </c>
      <c r="C25" s="125"/>
      <c r="D25" s="96"/>
      <c r="E25" s="125"/>
      <c r="G25" s="124">
        <f t="shared" si="2"/>
        <v>0</v>
      </c>
      <c r="H25" s="124">
        <f t="shared" si="3"/>
        <v>0</v>
      </c>
    </row>
    <row r="26" spans="1:8" ht="22.5" customHeight="1">
      <c r="A26" s="96"/>
      <c r="B26" s="96" t="s">
        <v>146</v>
      </c>
      <c r="C26" s="125">
        <v>0</v>
      </c>
      <c r="D26" s="96"/>
      <c r="E26" s="125">
        <v>411155.49</v>
      </c>
      <c r="G26" s="124">
        <f t="shared" si="2"/>
        <v>0</v>
      </c>
      <c r="H26" s="124">
        <f t="shared" si="3"/>
        <v>411155.49</v>
      </c>
    </row>
    <row r="27" spans="1:8" ht="22.5" customHeight="1">
      <c r="A27" s="96"/>
      <c r="B27" s="96" t="s">
        <v>97</v>
      </c>
      <c r="C27" s="133">
        <v>419000</v>
      </c>
      <c r="D27" s="96"/>
      <c r="E27" s="133">
        <v>435000</v>
      </c>
      <c r="G27" s="124">
        <f t="shared" si="2"/>
        <v>419000</v>
      </c>
      <c r="H27" s="124">
        <f t="shared" si="3"/>
        <v>854000</v>
      </c>
    </row>
    <row r="28" spans="1:8" ht="22.5" customHeight="1">
      <c r="A28" s="96"/>
      <c r="B28" s="96" t="s">
        <v>61</v>
      </c>
      <c r="C28" s="133"/>
      <c r="D28" s="134"/>
      <c r="E28" s="133"/>
      <c r="G28" s="124">
        <f t="shared" si="2"/>
        <v>0</v>
      </c>
      <c r="H28" s="124">
        <f t="shared" si="3"/>
        <v>0</v>
      </c>
    </row>
    <row r="29" spans="1:8" ht="22.5" customHeight="1">
      <c r="A29" s="96"/>
      <c r="B29" s="96" t="s">
        <v>143</v>
      </c>
      <c r="C29" s="121"/>
      <c r="D29" s="134"/>
      <c r="E29" s="121"/>
      <c r="G29" s="124">
        <f t="shared" si="2"/>
        <v>0</v>
      </c>
      <c r="H29" s="124">
        <f t="shared" si="3"/>
        <v>0</v>
      </c>
    </row>
    <row r="30" spans="1:8" ht="22.5" customHeight="1">
      <c r="A30" s="96"/>
      <c r="B30" s="96" t="s">
        <v>144</v>
      </c>
      <c r="C30" s="121"/>
      <c r="D30" s="96"/>
      <c r="E30" s="121"/>
      <c r="G30" s="124">
        <f t="shared" si="2"/>
        <v>0</v>
      </c>
      <c r="H30" s="124">
        <f t="shared" si="3"/>
        <v>0</v>
      </c>
    </row>
    <row r="31" spans="1:8" ht="22.5" customHeight="1">
      <c r="A31" s="96"/>
      <c r="B31" s="96" t="s">
        <v>145</v>
      </c>
      <c r="C31" s="121"/>
      <c r="D31" s="96"/>
      <c r="E31" s="121"/>
      <c r="G31" s="124">
        <f t="shared" si="2"/>
        <v>0</v>
      </c>
      <c r="H31" s="124">
        <f t="shared" si="3"/>
        <v>0</v>
      </c>
    </row>
    <row r="32" spans="1:8" ht="22.5" customHeight="1">
      <c r="A32" s="96"/>
      <c r="B32" s="96" t="s">
        <v>128</v>
      </c>
      <c r="C32" s="121"/>
      <c r="D32" s="96"/>
      <c r="E32" s="121"/>
      <c r="G32" s="124">
        <f t="shared" si="2"/>
        <v>0</v>
      </c>
      <c r="H32" s="124">
        <f t="shared" si="3"/>
        <v>0</v>
      </c>
    </row>
    <row r="33" spans="1:8" ht="22.5" customHeight="1" thickBot="1">
      <c r="A33" s="96"/>
      <c r="B33" s="96"/>
      <c r="C33" s="135">
        <f>SUM(C20:C32)</f>
        <v>3215942.7100000004</v>
      </c>
      <c r="D33" s="96"/>
      <c r="E33" s="135">
        <f>SUM(E20:E32)</f>
        <v>17847853.58</v>
      </c>
      <c r="G33" s="124">
        <f t="shared" si="2"/>
        <v>3215942.7100000004</v>
      </c>
      <c r="H33" s="124">
        <f>SUM(E33+C33)</f>
        <v>21063796.29</v>
      </c>
    </row>
    <row r="34" spans="1:8" ht="23.25" customHeight="1" thickTop="1">
      <c r="A34" s="96"/>
      <c r="B34" s="96" t="s">
        <v>149</v>
      </c>
      <c r="C34" s="136">
        <f>(C18-C33)</f>
        <v>-266791.68000000017</v>
      </c>
      <c r="D34" s="137"/>
      <c r="E34" s="137">
        <f>(E18-E33)</f>
        <v>6685207.640000001</v>
      </c>
      <c r="G34" s="124"/>
      <c r="H34" s="124">
        <f>SUM(H18-H33)</f>
        <v>6418415.960000001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2015-05-07T03:07:33Z</dcterms:created>
  <dcterms:modified xsi:type="dcterms:W3CDTF">2015-05-07T03:11:34Z</dcterms:modified>
  <cp:category/>
  <cp:version/>
  <cp:contentType/>
  <cp:contentStatus/>
</cp:coreProperties>
</file>